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llateral_Management\Deckungsstock\Knab\Monthly Reporting\03_2026\"/>
    </mc:Choice>
  </mc:AlternateContent>
  <xr:revisionPtr revIDLastSave="0" documentId="13_ncr:1_{FEE5A80F-C290-4C04-9086-2671B45F2FAF}" xr6:coauthVersionLast="47" xr6:coauthVersionMax="47" xr10:uidLastSave="{00000000-0000-0000-0000-000000000000}"/>
  <bookViews>
    <workbookView xWindow="-38520" yWindow="-120" windowWidth="38640" windowHeight="21120" tabRatio="91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F. ISIN List" sheetId="27" r:id="rId13"/>
    <sheet name="E.g. General" sheetId="20" r:id="rId14"/>
    <sheet name="E.g. Other" sheetId="19" r:id="rId1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G362" i="24"/>
  <c r="F362" i="24"/>
  <c r="G360" i="24"/>
  <c r="F360" i="24"/>
  <c r="G358" i="24"/>
  <c r="F358" i="24"/>
  <c r="G356" i="24"/>
  <c r="F356" i="24"/>
  <c r="G354" i="24"/>
  <c r="F354" i="24"/>
  <c r="F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G331" i="24"/>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G308" i="24"/>
  <c r="F308" i="24"/>
  <c r="F326" i="24" s="1"/>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G214" i="24"/>
  <c r="F214" i="24"/>
  <c r="F238" i="24" s="1"/>
  <c r="F97" i="24"/>
  <c r="D97" i="24"/>
  <c r="C97" i="24"/>
  <c r="F93" i="24"/>
  <c r="D93" i="24"/>
  <c r="C93" i="24"/>
  <c r="F65" i="24"/>
  <c r="D65" i="24"/>
  <c r="C65" i="24"/>
  <c r="C29" i="24"/>
  <c r="F36"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1" i="9" s="1"/>
  <c r="G370" i="9"/>
  <c r="F370" i="9"/>
  <c r="F369" i="9"/>
  <c r="G368" i="9"/>
  <c r="F368" i="9"/>
  <c r="D365" i="9"/>
  <c r="G364" i="9" s="1"/>
  <c r="C365" i="9"/>
  <c r="F364" i="9" s="1"/>
  <c r="G363" i="9"/>
  <c r="F363" i="9"/>
  <c r="G361" i="9"/>
  <c r="F361" i="9"/>
  <c r="G359" i="9"/>
  <c r="F359"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F327" i="9" s="1"/>
  <c r="G326" i="9"/>
  <c r="F326" i="9"/>
  <c r="G324" i="9"/>
  <c r="F324" i="9"/>
  <c r="G322" i="9"/>
  <c r="F322" i="9"/>
  <c r="G320" i="9"/>
  <c r="F320" i="9"/>
  <c r="G318" i="9"/>
  <c r="F318" i="9"/>
  <c r="G316" i="9"/>
  <c r="F316" i="9"/>
  <c r="G314" i="9"/>
  <c r="F314" i="9"/>
  <c r="G312" i="9"/>
  <c r="F312" i="9"/>
  <c r="G310" i="9"/>
  <c r="F310" i="9"/>
  <c r="D305" i="9"/>
  <c r="G304" i="9" s="1"/>
  <c r="C305" i="9"/>
  <c r="F304" i="9" s="1"/>
  <c r="G303" i="9"/>
  <c r="F303" i="9"/>
  <c r="G301" i="9"/>
  <c r="F301" i="9"/>
  <c r="G299" i="9"/>
  <c r="F299" i="9"/>
  <c r="G297" i="9"/>
  <c r="F297" i="9"/>
  <c r="G295" i="9"/>
  <c r="F295" i="9"/>
  <c r="G293" i="9"/>
  <c r="F293" i="9"/>
  <c r="G291" i="9"/>
  <c r="F291" i="9"/>
  <c r="G289" i="9"/>
  <c r="F289" i="9"/>
  <c r="G287" i="9"/>
  <c r="F287" i="9"/>
  <c r="D249" i="9"/>
  <c r="G255" i="9" s="1"/>
  <c r="C249" i="9"/>
  <c r="F255" i="9" s="1"/>
  <c r="G247" i="9"/>
  <c r="F247" i="9"/>
  <c r="G245" i="9"/>
  <c r="F245" i="9"/>
  <c r="G243" i="9"/>
  <c r="F243" i="9"/>
  <c r="G241" i="9"/>
  <c r="F241" i="9"/>
  <c r="D227" i="9"/>
  <c r="G232" i="9" s="1"/>
  <c r="C227" i="9"/>
  <c r="F233" i="9" s="1"/>
  <c r="F225" i="9"/>
  <c r="G223" i="9"/>
  <c r="F223" i="9"/>
  <c r="F221" i="9"/>
  <c r="G219" i="9"/>
  <c r="F219" i="9"/>
  <c r="D214" i="9"/>
  <c r="C214" i="9"/>
  <c r="F213" i="9" s="1"/>
  <c r="G212" i="9"/>
  <c r="F212" i="9"/>
  <c r="G210" i="9"/>
  <c r="F210" i="9"/>
  <c r="G208" i="9"/>
  <c r="F208" i="9"/>
  <c r="G206" i="9"/>
  <c r="F206" i="9"/>
  <c r="G204" i="9"/>
  <c r="F204" i="9"/>
  <c r="G202" i="9"/>
  <c r="F202" i="9"/>
  <c r="G200" i="9"/>
  <c r="F200" i="9"/>
  <c r="G198" i="9"/>
  <c r="F198" i="9"/>
  <c r="G196" i="9"/>
  <c r="F196" i="9"/>
  <c r="G194" i="9"/>
  <c r="F194" i="9"/>
  <c r="G192" i="9"/>
  <c r="F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D28" i="9"/>
  <c r="F24" i="9"/>
  <c r="F20" i="9"/>
  <c r="F16" i="9"/>
  <c r="C15" i="9"/>
  <c r="F26"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12" i="8" s="1"/>
  <c r="C208" i="8"/>
  <c r="F196" i="8"/>
  <c r="C179" i="8"/>
  <c r="F167" i="8"/>
  <c r="D167" i="8"/>
  <c r="C167" i="8"/>
  <c r="F166" i="8"/>
  <c r="G165" i="8"/>
  <c r="F165" i="8"/>
  <c r="F164" i="8"/>
  <c r="F161" i="8"/>
  <c r="F159" i="8"/>
  <c r="D157" i="8"/>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57" i="8" s="1"/>
  <c r="F138" i="8"/>
  <c r="D131" i="8"/>
  <c r="G135" i="8" s="1"/>
  <c r="C131" i="8"/>
  <c r="F135" i="8" s="1"/>
  <c r="G129" i="8"/>
  <c r="F129" i="8"/>
  <c r="G127" i="8"/>
  <c r="F127" i="8"/>
  <c r="G125" i="8"/>
  <c r="F125" i="8"/>
  <c r="G123" i="8"/>
  <c r="F123" i="8"/>
  <c r="G121" i="8"/>
  <c r="F121" i="8"/>
  <c r="G119" i="8"/>
  <c r="F119" i="8"/>
  <c r="G117" i="8"/>
  <c r="F117" i="8"/>
  <c r="G115" i="8"/>
  <c r="F115" i="8"/>
  <c r="G113" i="8"/>
  <c r="F113" i="8"/>
  <c r="D105" i="8"/>
  <c r="D104" i="8"/>
  <c r="D103" i="8"/>
  <c r="D102" i="8"/>
  <c r="D101" i="8"/>
  <c r="C100" i="8"/>
  <c r="F102" i="8" s="1"/>
  <c r="D99" i="8"/>
  <c r="D98" i="8"/>
  <c r="D97" i="8"/>
  <c r="D96" i="8"/>
  <c r="D95" i="8"/>
  <c r="D94" i="8"/>
  <c r="D100" i="8" s="1"/>
  <c r="D93" i="8"/>
  <c r="G82" i="8"/>
  <c r="D82" i="8"/>
  <c r="D81" i="8"/>
  <c r="G81" i="8" s="1"/>
  <c r="D80" i="8"/>
  <c r="G80" i="8" s="1"/>
  <c r="G79" i="8"/>
  <c r="D79" i="8"/>
  <c r="D78" i="8"/>
  <c r="G78" i="8" s="1"/>
  <c r="D77" i="8"/>
  <c r="C77" i="8"/>
  <c r="F79" i="8" s="1"/>
  <c r="G76" i="8"/>
  <c r="G75" i="8"/>
  <c r="F75" i="8"/>
  <c r="G74" i="8"/>
  <c r="G73" i="8"/>
  <c r="F73" i="8"/>
  <c r="G72" i="8"/>
  <c r="G71" i="8"/>
  <c r="F71" i="8"/>
  <c r="G70" i="8"/>
  <c r="G77" i="8" s="1"/>
  <c r="F64" i="8"/>
  <c r="F63" i="8"/>
  <c r="F62" i="8"/>
  <c r="F60" i="8"/>
  <c r="F59" i="8"/>
  <c r="C58" i="8"/>
  <c r="F61" i="8" s="1"/>
  <c r="F57" i="8"/>
  <c r="F56" i="8"/>
  <c r="F55" i="8"/>
  <c r="F58" i="8" s="1"/>
  <c r="F54" i="8"/>
  <c r="F53" i="8"/>
  <c r="C47" i="8"/>
  <c r="D45" i="8"/>
  <c r="C293" i="8"/>
  <c r="D293" i="8"/>
  <c r="G293" i="8"/>
  <c r="C307" i="8"/>
  <c r="D295" i="8"/>
  <c r="C291" i="8"/>
  <c r="F293" i="8"/>
  <c r="D291" i="8"/>
  <c r="D307" i="8"/>
  <c r="F307" i="8"/>
  <c r="C295" i="8"/>
  <c r="F295" i="8"/>
  <c r="F198" i="8" l="1"/>
  <c r="F210" i="8"/>
  <c r="F199" i="8"/>
  <c r="F211" i="8"/>
  <c r="F200" i="8"/>
  <c r="F213" i="8"/>
  <c r="F201" i="8"/>
  <c r="F214" i="8"/>
  <c r="F202" i="8"/>
  <c r="F215" i="8"/>
  <c r="F203" i="8"/>
  <c r="F204" i="8"/>
  <c r="F193" i="8"/>
  <c r="F205" i="8"/>
  <c r="F194" i="8"/>
  <c r="F206" i="8"/>
  <c r="F197" i="8"/>
  <c r="F195" i="8"/>
  <c r="F207" i="8"/>
  <c r="F93" i="8"/>
  <c r="F101" i="8"/>
  <c r="F95" i="8"/>
  <c r="F96" i="8"/>
  <c r="F105" i="8"/>
  <c r="F94" i="8"/>
  <c r="F104" i="8"/>
  <c r="F97" i="8"/>
  <c r="F99" i="8"/>
  <c r="G103" i="8"/>
  <c r="G98" i="8"/>
  <c r="G94" i="8"/>
  <c r="G104" i="8"/>
  <c r="G99" i="8"/>
  <c r="G95" i="8"/>
  <c r="G105" i="8"/>
  <c r="G101" i="8"/>
  <c r="G96" i="8"/>
  <c r="G102" i="8"/>
  <c r="G97" i="8"/>
  <c r="G93" i="8"/>
  <c r="F82" i="8"/>
  <c r="F132" i="8"/>
  <c r="F134" i="8"/>
  <c r="F136" i="8"/>
  <c r="G161" i="8"/>
  <c r="G159" i="8"/>
  <c r="G156" i="8"/>
  <c r="G160" i="8"/>
  <c r="G166" i="8"/>
  <c r="G164" i="8"/>
  <c r="G167" i="8" s="1"/>
  <c r="F184" i="8"/>
  <c r="F180" i="8"/>
  <c r="F177" i="8"/>
  <c r="F185" i="8"/>
  <c r="F181" i="8"/>
  <c r="F178" i="8"/>
  <c r="F174" i="8"/>
  <c r="F186" i="8"/>
  <c r="G17" i="24"/>
  <c r="G15" i="24"/>
  <c r="G17" i="22"/>
  <c r="G16" i="24"/>
  <c r="F81" i="8"/>
  <c r="G132" i="8"/>
  <c r="G134" i="8"/>
  <c r="G136" i="8"/>
  <c r="F187" i="8"/>
  <c r="G233" i="9"/>
  <c r="G231" i="9"/>
  <c r="G229" i="9"/>
  <c r="G226" i="9"/>
  <c r="G224" i="9"/>
  <c r="G222" i="9"/>
  <c r="G220" i="9"/>
  <c r="G227" i="9" s="1"/>
  <c r="F70" i="8"/>
  <c r="F77" i="8" s="1"/>
  <c r="F72" i="8"/>
  <c r="F74" i="8"/>
  <c r="F76" i="8"/>
  <c r="F80" i="8"/>
  <c r="F98" i="8"/>
  <c r="F103" i="8"/>
  <c r="F112" i="8"/>
  <c r="F114" i="8"/>
  <c r="F116" i="8"/>
  <c r="F118" i="8"/>
  <c r="F120" i="8"/>
  <c r="F122" i="8"/>
  <c r="F124" i="8"/>
  <c r="F126" i="8"/>
  <c r="F128" i="8"/>
  <c r="F130" i="8"/>
  <c r="F133" i="8"/>
  <c r="G158" i="8"/>
  <c r="G162" i="8"/>
  <c r="F175" i="8"/>
  <c r="F182" i="8"/>
  <c r="F208" i="8"/>
  <c r="G228" i="9"/>
  <c r="G112" i="8"/>
  <c r="G114" i="8"/>
  <c r="G116" i="8"/>
  <c r="G118" i="8"/>
  <c r="G120" i="8"/>
  <c r="G122" i="8"/>
  <c r="G124" i="8"/>
  <c r="G126" i="8"/>
  <c r="G128" i="8"/>
  <c r="G130" i="8"/>
  <c r="G133" i="8"/>
  <c r="G138" i="8"/>
  <c r="G140" i="8"/>
  <c r="G142" i="8"/>
  <c r="G144" i="8"/>
  <c r="G146" i="8"/>
  <c r="G148" i="8"/>
  <c r="G150" i="8"/>
  <c r="G152" i="8"/>
  <c r="G154" i="8"/>
  <c r="F176" i="8"/>
  <c r="F183" i="8"/>
  <c r="G213" i="9"/>
  <c r="G211" i="9"/>
  <c r="G209" i="9"/>
  <c r="G207" i="9"/>
  <c r="G205" i="9"/>
  <c r="G203" i="9"/>
  <c r="G201" i="9"/>
  <c r="G199" i="9"/>
  <c r="G197" i="9"/>
  <c r="G195" i="9"/>
  <c r="G193" i="9"/>
  <c r="G191" i="9"/>
  <c r="G214" i="9" s="1"/>
  <c r="G221" i="9"/>
  <c r="G225" i="9"/>
  <c r="G230" i="9"/>
  <c r="F372" i="9"/>
  <c r="F158" i="8"/>
  <c r="F160" i="8"/>
  <c r="F12" i="9"/>
  <c r="F19" i="9"/>
  <c r="F23" i="9"/>
  <c r="F228" i="9"/>
  <c r="F230" i="9"/>
  <c r="F232" i="9"/>
  <c r="F250" i="9"/>
  <c r="F252" i="9"/>
  <c r="F254" i="9"/>
  <c r="F16" i="24"/>
  <c r="F26" i="24"/>
  <c r="F33" i="24"/>
  <c r="F37" i="24"/>
  <c r="F252" i="24"/>
  <c r="F254" i="24"/>
  <c r="F274" i="24"/>
  <c r="F276" i="24"/>
  <c r="F355" i="24"/>
  <c r="F366" i="24" s="1"/>
  <c r="F357" i="24"/>
  <c r="F359" i="24"/>
  <c r="F361" i="24"/>
  <c r="F363" i="24"/>
  <c r="G250" i="9"/>
  <c r="G252" i="9"/>
  <c r="G254" i="9"/>
  <c r="F27" i="24"/>
  <c r="F30" i="24"/>
  <c r="F34" i="24"/>
  <c r="F38" i="24"/>
  <c r="G252" i="24"/>
  <c r="G254" i="24"/>
  <c r="G274" i="24"/>
  <c r="G276" i="24"/>
  <c r="G353" i="24"/>
  <c r="G355" i="24"/>
  <c r="G357" i="24"/>
  <c r="G359" i="24"/>
  <c r="G361" i="24"/>
  <c r="G363" i="24"/>
  <c r="F17" i="22"/>
  <c r="F14" i="9"/>
  <c r="F17" i="9"/>
  <c r="F21" i="9"/>
  <c r="F25" i="9"/>
  <c r="F191" i="9"/>
  <c r="F214" i="9" s="1"/>
  <c r="F193" i="9"/>
  <c r="F195" i="9"/>
  <c r="F197" i="9"/>
  <c r="F199" i="9"/>
  <c r="F201" i="9"/>
  <c r="F203" i="9"/>
  <c r="F205" i="9"/>
  <c r="F207" i="9"/>
  <c r="F209" i="9"/>
  <c r="F211" i="9"/>
  <c r="F220" i="9"/>
  <c r="F227" i="9" s="1"/>
  <c r="F222" i="9"/>
  <c r="F224" i="9"/>
  <c r="F226" i="9"/>
  <c r="F229" i="9"/>
  <c r="F231" i="9"/>
  <c r="F242" i="9"/>
  <c r="F249" i="9" s="1"/>
  <c r="F244" i="9"/>
  <c r="F246" i="9"/>
  <c r="F248" i="9"/>
  <c r="F251" i="9"/>
  <c r="F253" i="9"/>
  <c r="F288" i="9"/>
  <c r="F305" i="9" s="1"/>
  <c r="F290" i="9"/>
  <c r="F292" i="9"/>
  <c r="F294" i="9"/>
  <c r="F296" i="9"/>
  <c r="F298" i="9"/>
  <c r="F300" i="9"/>
  <c r="F302" i="9"/>
  <c r="F311" i="9"/>
  <c r="F328" i="9" s="1"/>
  <c r="F313" i="9"/>
  <c r="F315" i="9"/>
  <c r="F317" i="9"/>
  <c r="F319" i="9"/>
  <c r="F321" i="9"/>
  <c r="F323" i="9"/>
  <c r="F325" i="9"/>
  <c r="F358" i="9"/>
  <c r="F365" i="9" s="1"/>
  <c r="F360" i="9"/>
  <c r="F362" i="9"/>
  <c r="F15" i="24"/>
  <c r="F17" i="24"/>
  <c r="F28" i="24"/>
  <c r="F31" i="24"/>
  <c r="F35" i="24"/>
  <c r="F39" i="24"/>
  <c r="F18" i="9"/>
  <c r="F22" i="9"/>
  <c r="G242" i="9"/>
  <c r="G249" i="9" s="1"/>
  <c r="G244" i="9"/>
  <c r="G246" i="9"/>
  <c r="G248" i="9"/>
  <c r="G251" i="9"/>
  <c r="G253" i="9"/>
  <c r="G288" i="9"/>
  <c r="G305" i="9" s="1"/>
  <c r="G290" i="9"/>
  <c r="G292" i="9"/>
  <c r="G294" i="9"/>
  <c r="G296" i="9"/>
  <c r="G298" i="9"/>
  <c r="G300" i="9"/>
  <c r="G302" i="9"/>
  <c r="G311" i="9"/>
  <c r="G328" i="9" s="1"/>
  <c r="G313" i="9"/>
  <c r="G315" i="9"/>
  <c r="G317" i="9"/>
  <c r="G319" i="9"/>
  <c r="G321" i="9"/>
  <c r="G323" i="9"/>
  <c r="G325" i="9"/>
  <c r="G358" i="9"/>
  <c r="G360" i="9"/>
  <c r="G362" i="9"/>
  <c r="G369" i="9"/>
  <c r="G372" i="9" s="1"/>
  <c r="F32" i="24"/>
  <c r="F209" i="8" l="1"/>
  <c r="F100" i="8"/>
  <c r="F18" i="24"/>
  <c r="G365" i="9"/>
  <c r="F15" i="9"/>
  <c r="G157" i="8"/>
  <c r="F29" i="24"/>
  <c r="F179" i="8"/>
  <c r="G366" i="24"/>
  <c r="G131" i="8"/>
  <c r="F131" i="8"/>
  <c r="G18" i="24"/>
  <c r="G100" i="8"/>
</calcChain>
</file>

<file path=xl/sharedStrings.xml><?xml version="1.0" encoding="utf-8"?>
<sst xmlns="http://schemas.openxmlformats.org/spreadsheetml/2006/main" count="4408" uniqueCount="3121">
  <si>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</si>
  <si>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</si>
  <si>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</si>
  <si>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</si>
  <si>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</si>
  <si>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</si>
  <si>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</si>
  <si>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</si>
  <si>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</si>
  <si>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</si>
  <si>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</si>
  <si>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</si>
  <si>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</si>
  <si>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</si>
  <si>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</si>
  <si>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</si>
  <si>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</si>
  <si>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</si>
  <si>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</si>
  <si>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</si>
  <si>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</si>
  <si>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</si>
  <si>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</si>
  <si>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</si>
  <si>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</si>
  <si>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</si>
  <si>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</si>
  <si>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</si>
  <si>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</si>
  <si>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</si>
  <si>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</si>
  <si>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</si>
  <si>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</si>
  <si>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</si>
  <si>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</si>
  <si>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</si>
  <si>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</si>
  <si>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</si>
  <si>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</si>
  <si>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</si>
  <si>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</si>
  <si>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</si>
  <si>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</si>
  <si>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</si>
  <si>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</si>
  <si>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</si>
  <si>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</si>
  <si>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</si>
  <si>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</si>
  <si>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</si>
  <si>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</si>
  <si>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</si>
  <si>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</si>
  <si>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</si>
  <si>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</si>
  <si>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</si>
  <si>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</si>
  <si>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</si>
  <si>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</si>
  <si>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</si>
  <si>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</si>
  <si>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</si>
  <si>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</si>
  <si>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</si>
  <si>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</si>
  <si>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</si>
  <si>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</si>
  <si>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</si>
  <si>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</si>
  <si>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</si>
  <si>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</si>
  <si>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</si>
  <si>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</si>
  <si>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</si>
  <si>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</si>
  <si>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</si>
  <si>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</si>
  <si>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</si>
  <si>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</si>
  <si>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</si>
  <si>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</si>
  <si>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</si>
  <si>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</si>
  <si>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</si>
  <si>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</si>
  <si>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</si>
  <si>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</si>
  <si>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</si>
  <si>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</si>
  <si>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</si>
  <si>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</si>
  <si>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</si>
  <si>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</si>
  <si>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</si>
  <si>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</si>
  <si>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</si>
  <si>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</si>
  <si>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</si>
  <si>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</si>
  <si>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</si>
  <si>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</si>
  <si>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</si>
  <si>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</si>
  <si>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</si>
  <si>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</si>
  <si>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</si>
  <si>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</si>
  <si>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</si>
  <si>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</si>
  <si>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</si>
  <si>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</si>
  <si>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</si>
  <si>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</si>
  <si>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</si>
  <si>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</si>
  <si>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</si>
  <si>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</si>
  <si>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</si>
  <si>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</si>
  <si>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</si>
  <si>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</si>
  <si>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</si>
  <si>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</si>
  <si>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</si>
  <si>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</si>
  <si>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</si>
  <si>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</si>
  <si>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</si>
  <si>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</si>
  <si>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</si>
  <si>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</si>
  <si>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</si>
  <si>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</si>
  <si>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</si>
  <si>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</si>
  <si>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</si>
  <si>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</si>
  <si>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</si>
  <si>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</si>
  <si>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</si>
  <si>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</si>
  <si>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</si>
  <si>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</si>
  <si>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</si>
  <si>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</si>
  <si>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</si>
  <si>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</si>
  <si>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</si>
  <si>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</si>
  <si>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</si>
  <si>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</si>
  <si>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</si>
  <si>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</si>
  <si>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</si>
  <si>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</si>
  <si>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</si>
  <si>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</si>
  <si>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</si>
  <si>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</si>
  <si>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</si>
  <si>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</si>
  <si>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</si>
  <si>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</si>
  <si>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</si>
  <si>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</si>
  <si>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</si>
  <si>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</si>
  <si>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</si>
  <si>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</si>
  <si>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</si>
  <si>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</si>
  <si>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</si>
  <si>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</si>
  <si>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</si>
  <si>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</si>
  <si>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</si>
  <si>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</si>
  <si>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</si>
  <si>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</si>
  <si>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</si>
  <si>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</si>
  <si>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</si>
  <si>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</si>
  <si>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</si>
  <si>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</si>
  <si>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</si>
  <si>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</si>
  <si>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</si>
  <si>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</si>
  <si>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</si>
  <si>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</si>
  <si>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</si>
  <si>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</si>
  <si>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</si>
  <si>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</si>
  <si>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</si>
  <si>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</si>
  <si>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</si>
  <si>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</si>
  <si>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</si>
  <si>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</si>
  <si>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</si>
  <si>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</si>
  <si>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</si>
  <si>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</si>
  <si>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</si>
  <si>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</si>
  <si>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</si>
  <si>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</si>
  <si>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</si>
  <si>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</si>
  <si>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</si>
  <si>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</si>
  <si>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</si>
  <si>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</si>
  <si>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</si>
  <si>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</si>
  <si>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</si>
  <si>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</si>
  <si>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</si>
  <si>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</si>
  <si>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</si>
  <si>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</si>
  <si>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</si>
  <si>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</si>
  <si>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</si>
  <si>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</si>
  <si>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</si>
  <si>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</si>
  <si>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</si>
  <si>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</si>
  <si>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</si>
  <si>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</si>
  <si>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</si>
  <si>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</si>
  <si>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</si>
  <si>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</si>
  <si>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</si>
  <si>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</si>
  <si>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</si>
  <si>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</si>
  <si>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</si>
  <si>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</si>
  <si>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</si>
  <si>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</si>
  <si>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</si>
  <si>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</si>
  <si>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</si>
  <si>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</si>
  <si>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</si>
  <si>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</si>
  <si>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</si>
  <si>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</si>
  <si>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</si>
  <si>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</si>
  <si>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</si>
  <si>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</si>
  <si>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</si>
  <si>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</si>
  <si>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</si>
  <si>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</si>
  <si>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</si>
  <si>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</si>
  <si>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</si>
  <si>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</si>
  <si>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</si>
  <si>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</si>
  <si>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</si>
  <si>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</si>
  <si>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</si>
  <si>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</si>
  <si>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</si>
  <si>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</si>
  <si>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</si>
  <si>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</si>
  <si>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</si>
  <si>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</si>
  <si>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</si>
  <si>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</si>
  <si>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</si>
  <si>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</si>
  <si>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</si>
  <si>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</si>
  <si>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</si>
  <si>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</si>
  <si>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</si>
  <si>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</si>
  <si>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</si>
  <si>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</si>
  <si>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</si>
  <si>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</si>
  <si>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</si>
  <si>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</si>
  <si>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</si>
  <si>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</si>
  <si>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</si>
  <si>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</si>
  <si>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</si>
  <si>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</si>
  <si>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</si>
  <si>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</si>
  <si>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</si>
  <si>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</si>
  <si>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</si>
  <si>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</si>
  <si>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</si>
  <si>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</si>
  <si>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</si>
  <si>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</si>
  <si>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</si>
  <si>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</si>
  <si>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</si>
  <si>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</si>
  <si>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</si>
  <si>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</si>
  <si>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</si>
  <si>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</si>
  <si>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</si>
  <si>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</si>
  <si>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</si>
  <si>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</si>
  <si>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</si>
  <si>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</si>
  <si>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</si>
  <si>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</si>
  <si>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</si>
  <si>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</si>
  <si>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</si>
  <si>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</si>
  <si>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</si>
  <si>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</si>
  <si>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</si>
  <si>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</si>
  <si>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</si>
  <si>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</si>
  <si>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</si>
  <si>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</si>
  <si>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</si>
  <si>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</si>
  <si>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</si>
  <si>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</si>
  <si>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</si>
  <si>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</si>
  <si>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</si>
  <si>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</si>
  <si>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</si>
  <si>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</si>
  <si>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</si>
  <si>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</si>
  <si>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</si>
  <si>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</si>
  <si>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</si>
  <si>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</si>
  <si>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</si>
  <si>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</si>
  <si>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</si>
  <si>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</si>
  <si>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</si>
  <si>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</si>
  <si>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</si>
  <si>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</si>
  <si>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</si>
  <si>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</si>
  <si>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</si>
  <si>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</si>
  <si>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</si>
  <si>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</si>
  <si>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</si>
  <si>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</si>
  <si>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</si>
  <si>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</si>
  <si>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</si>
  <si>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</si>
  <si>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</si>
  <si>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</si>
  <si>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</si>
  <si>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</si>
  <si>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</si>
  <si>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</si>
  <si>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</si>
  <si>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</si>
  <si>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</si>
  <si>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</si>
  <si>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</si>
  <si>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</si>
  <si>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</si>
  <si>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</si>
  <si>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</si>
  <si>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</si>
  <si>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</si>
  <si>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</si>
  <si>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</si>
  <si>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</si>
  <si>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</si>
  <si>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</si>
  <si>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</si>
  <si>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</si>
  <si>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</si>
  <si>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</si>
  <si>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</si>
  <si>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</si>
  <si>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</si>
  <si>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</si>
  <si>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</si>
  <si>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</si>
  <si>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</si>
  <si>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</si>
  <si>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</si>
  <si>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</si>
  <si>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</si>
  <si>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</si>
  <si>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</si>
  <si>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</si>
  <si>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</si>
  <si>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</si>
  <si>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</si>
  <si>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</si>
  <si>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</si>
  <si>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</si>
  <si>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</si>
  <si>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</si>
  <si>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</si>
  <si>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</si>
  <si>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</si>
  <si>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</si>
  <si>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</si>
  <si>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</si>
  <si>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</si>
  <si>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</si>
  <si>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</si>
  <si>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</si>
  <si>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</si>
  <si>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</si>
  <si>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</si>
  <si>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</si>
  <si>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</si>
  <si>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</si>
  <si>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</si>
  <si>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</si>
  <si>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</si>
  <si>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</si>
  <si>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</si>
  <si>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</si>
  <si>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</si>
  <si>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</si>
  <si>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</si>
  <si>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</si>
  <si>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</si>
  <si>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</si>
  <si>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</si>
  <si>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</si>
  <si>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</si>
  <si>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</si>
  <si>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</si>
  <si>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</si>
  <si>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</si>
  <si>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</si>
  <si>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</si>
  <si>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</si>
  <si>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</si>
  <si>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</si>
  <si>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</si>
  <si>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</si>
  <si>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</si>
  <si>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</si>
  <si>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</si>
  <si>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</si>
  <si>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</si>
  <si>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</si>
  <si>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</si>
  <si>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</si>
  <si>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</si>
  <si>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</si>
  <si>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</si>
  <si>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</si>
  <si>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</si>
  <si>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</si>
  <si>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</si>
  <si>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</si>
  <si>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</si>
  <si>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</si>
  <si>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</si>
  <si>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</si>
  <si>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</si>
  <si>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</si>
  <si>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</si>
  <si>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</si>
  <si>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</si>
  <si>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</si>
  <si>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</si>
  <si>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</si>
  <si>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</si>
  <si>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</si>
  <si>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</si>
  <si>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</si>
  <si>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</si>
  <si>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</si>
  <si>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</si>
  <si>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</si>
  <si>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</si>
  <si>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</si>
  <si>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</si>
  <si>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</si>
  <si>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</si>
  <si>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</si>
  <si>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</si>
  <si>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</si>
  <si>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</si>
  <si>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</si>
  <si>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</si>
  <si>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</si>
  <si>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</si>
  <si>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</si>
  <si>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</si>
  <si>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</si>
  <si>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</si>
  <si>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</si>
  <si>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</si>
  <si>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</si>
  <si>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</si>
  <si>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</si>
  <si>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</si>
  <si>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</si>
  <si>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</si>
  <si>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</si>
  <si>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</si>
  <si>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</si>
  <si>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</si>
  <si>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</si>
  <si>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</si>
  <si>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</si>
  <si>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</si>
  <si>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</si>
  <si>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</si>
  <si>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</si>
  <si>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</si>
  <si>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</si>
  <si>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</si>
  <si>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</si>
  <si>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</si>
  <si>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</si>
  <si>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</si>
  <si>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</si>
  <si>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</si>
  <si>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</si>
  <si>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</si>
  <si>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</si>
  <si>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</si>
  <si>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</si>
  <si>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</si>
  <si>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</si>
  <si>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</si>
  <si>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</si>
  <si>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</si>
  <si>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</si>
  <si>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</si>
  <si>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</si>
  <si>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</si>
  <si>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</si>
  <si>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</si>
  <si>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</si>
  <si>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</si>
  <si>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</si>
  <si>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</si>
  <si>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</si>
  <si>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</si>
  <si>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</si>
  <si>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</si>
  <si>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</si>
  <si>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</si>
  <si>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</si>
  <si>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</si>
  <si>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</si>
  <si>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</si>
  <si>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</si>
  <si>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</si>
  <si>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</si>
  <si>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</si>
  <si>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</si>
  <si>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</si>
  <si>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</si>
  <si>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</si>
  <si>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</si>
  <si>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</si>
  <si>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</si>
  <si>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</si>
  <si>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</si>
  <si>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</si>
  <si>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</si>
  <si>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</si>
  <si>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</si>
  <si>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</si>
  <si>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</si>
  <si>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</si>
  <si>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</si>
  <si>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</si>
  <si>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</si>
  <si>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</si>
  <si>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</si>
  <si>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</si>
  <si>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</si>
  <si>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</si>
  <si>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</si>
  <si>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</si>
  <si>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</si>
  <si>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</si>
  <si>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</si>
  <si>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</si>
  <si>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</si>
  <si>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</si>
  <si>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</si>
  <si>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</si>
  <si>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</si>
  <si>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</si>
  <si>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</si>
  <si>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</si>
  <si>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</si>
  <si>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</si>
  <si>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</si>
  <si>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</si>
  <si>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</si>
  <si>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</si>
  <si>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</si>
  <si>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</si>
  <si>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</si>
  <si>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</si>
  <si>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</si>
  <si>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</si>
  <si>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</si>
  <si>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</si>
  <si>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</si>
  <si>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</si>
  <si>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</si>
  <si>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</si>
  <si>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</si>
  <si>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</si>
  <si>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</si>
  <si>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</si>
  <si>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</si>
  <si>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</si>
  <si>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</si>
  <si>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</si>
  <si>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</si>
  <si>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</si>
  <si>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</si>
  <si>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</si>
  <si>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</si>
  <si>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</si>
  <si>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</si>
  <si>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</si>
  <si>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</si>
  <si>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</si>
  <si>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</si>
  <si>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</si>
  <si>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</si>
  <si>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</si>
  <si>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</si>
  <si>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</si>
  <si>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</si>
  <si>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</si>
  <si>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</si>
  <si>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</si>
  <si>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</si>
  <si>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</si>
  <si>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</si>
  <si>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</si>
  <si>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</si>
  <si>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</si>
  <si>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</si>
  <si>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</si>
  <si>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</si>
  <si>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</si>
  <si>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</si>
  <si>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</si>
  <si>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</si>
  <si>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</si>
  <si>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</si>
  <si>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</si>
  <si>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</si>
  <si>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</si>
  <si>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</si>
  <si>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</si>
  <si>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</si>
  <si>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</si>
  <si>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</si>
  <si>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</si>
  <si>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</si>
  <si>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</si>
  <si>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</si>
  <si>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</si>
  <si>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</si>
  <si>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</si>
  <si>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</si>
  <si>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</si>
  <si>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</si>
  <si>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</si>
  <si>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</si>
  <si>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</si>
  <si>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</si>
  <si>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</si>
  <si>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</si>
  <si>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</si>
  <si>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</si>
  <si>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</si>
  <si>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</si>
  <si>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</si>
  <si>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</si>
  <si>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</si>
  <si>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</si>
  <si>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</si>
  <si>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</si>
  <si>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</si>
  <si>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</si>
  <si>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</si>
  <si>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</si>
  <si>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</si>
  <si>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</si>
  <si>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</si>
  <si>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</si>
  <si>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</si>
  <si>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</si>
  <si>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</si>
  <si>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</si>
  <si>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</si>
  <si>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</si>
  <si>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</si>
  <si>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</si>
  <si>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</si>
  <si>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</si>
  <si>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</si>
  <si>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</si>
  <si>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</si>
  <si>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</si>
  <si>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</si>
  <si>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</si>
  <si>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</si>
  <si>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</si>
  <si>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</si>
  <si>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</si>
  <si>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</si>
  <si>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</si>
  <si>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</si>
  <si>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</si>
  <si>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</si>
  <si>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</si>
  <si>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</si>
  <si>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</si>
  <si>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</si>
  <si>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</si>
  <si>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</si>
  <si>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</si>
  <si>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</si>
  <si>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</si>
  <si>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</si>
  <si>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</si>
  <si>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</si>
  <si>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</si>
  <si>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</si>
  <si>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</si>
  <si>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</si>
  <si>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</si>
  <si>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</si>
  <si>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</si>
  <si>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</si>
  <si>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</si>
  <si>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</si>
  <si>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</si>
  <si>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</si>
  <si>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</si>
  <si>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</si>
  <si>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</si>
  <si>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</si>
  <si>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</si>
  <si>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</si>
  <si>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</si>
  <si>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</si>
  <si>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</si>
  <si>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</si>
  <si>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</si>
  <si>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</si>
  <si>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</si>
  <si>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</si>
  <si>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</si>
  <si>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</si>
  <si>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</si>
  <si>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</si>
  <si>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</si>
  <si>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</si>
  <si>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</si>
  <si>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</si>
  <si>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</si>
  <si>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</si>
  <si>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</si>
  <si>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</si>
  <si>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</si>
  <si>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</si>
  <si>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</si>
  <si>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</si>
  <si>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</si>
  <si>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</si>
  <si>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</si>
  <si>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</si>
  <si>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</si>
  <si>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</si>
  <si>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</si>
  <si>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</si>
  <si>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</si>
  <si>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</si>
  <si>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</si>
  <si>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</si>
  <si>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</si>
  <si>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</si>
  <si>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</si>
  <si>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</si>
  <si>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</si>
  <si>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</si>
  <si>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</si>
  <si>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</si>
  <si>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</si>
  <si>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</si>
  <si>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</si>
  <si>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</si>
  <si>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</si>
  <si>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</si>
  <si>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</si>
  <si>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</si>
  <si>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</si>
  <si>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</si>
  <si>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</si>
  <si>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</si>
  <si>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</si>
  <si>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</si>
  <si>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</si>
  <si>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</si>
  <si>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</si>
  <si>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</si>
  <si>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</si>
  <si>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</si>
  <si>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</si>
  <si>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</si>
  <si>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</si>
  <si>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</si>
  <si>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</si>
  <si>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</si>
  <si>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</si>
  <si>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</si>
  <si>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</si>
  <si>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</si>
  <si>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</si>
  <si>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</si>
  <si>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</si>
  <si>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</si>
  <si>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</si>
  <si>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</si>
  <si>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</si>
  <si>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</si>
  <si>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</si>
  <si>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</si>
  <si>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</si>
  <si>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</si>
  <si>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</si>
  <si>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</si>
  <si>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</si>
  <si>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</si>
  <si>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</si>
  <si>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</si>
  <si>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</si>
  <si>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</si>
  <si>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</si>
  <si>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</si>
  <si>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</si>
  <si>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</si>
  <si>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</si>
  <si>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</si>
  <si>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</si>
  <si>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</si>
  <si>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</si>
  <si>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</si>
  <si>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</si>
  <si>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</si>
  <si>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</si>
  <si>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</si>
  <si>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</si>
  <si>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</si>
  <si>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</si>
  <si>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</si>
  <si>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</si>
  <si>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</si>
  <si>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</si>
  <si>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</si>
  <si>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</si>
  <si>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</si>
  <si>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</si>
  <si>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</si>
  <si>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</si>
  <si>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</si>
  <si>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</si>
  <si>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</si>
  <si>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</si>
  <si>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</si>
  <si>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</si>
  <si>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</si>
  <si>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</si>
  <si>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</si>
  <si>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</si>
  <si>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</si>
  <si>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</si>
  <si>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</si>
  <si>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</si>
  <si>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</si>
  <si>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</si>
  <si>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</si>
  <si>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</si>
  <si>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</si>
  <si>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</si>
  <si>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</si>
  <si>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</si>
  <si>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</si>
  <si>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</si>
  <si>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</si>
  <si>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</si>
  <si>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</si>
  <si>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</si>
  <si>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</si>
  <si>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</si>
  <si>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</si>
  <si>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</si>
  <si>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</si>
  <si>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</si>
  <si>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</si>
  <si>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</si>
  <si>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</si>
  <si>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</si>
  <si>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</si>
  <si>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</si>
  <si>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</si>
  <si>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</si>
  <si>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</si>
  <si>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</si>
  <si>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</si>
  <si>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</si>
  <si>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</si>
  <si>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</si>
  <si>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</si>
  <si>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</si>
  <si>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</si>
  <si>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</si>
  <si>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</si>
  <si>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</si>
  <si>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</si>
  <si>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</si>
  <si>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</si>
  <si>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</si>
  <si>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</si>
  <si>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</si>
  <si>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</si>
  <si>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</si>
  <si>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</si>
  <si>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</si>
  <si>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</si>
  <si>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</si>
  <si>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</si>
  <si>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</si>
  <si>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</si>
  <si>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</si>
  <si>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</si>
  <si>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</si>
  <si>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</si>
  <si>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</si>
  <si>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</si>
  <si>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</si>
  <si>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</si>
  <si>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</si>
  <si>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</si>
  <si>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</si>
  <si>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</si>
  <si>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</si>
  <si>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</si>
  <si>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</si>
  <si>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</si>
  <si>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</si>
  <si>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</si>
  <si>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</si>
  <si>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</si>
  <si>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</si>
  <si>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</si>
  <si>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</si>
  <si>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</si>
  <si>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</si>
  <si>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</si>
  <si>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</si>
  <si>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</si>
  <si>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</si>
  <si>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</si>
  <si>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</si>
  <si>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</si>
  <si>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</si>
  <si>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</si>
  <si>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</si>
  <si>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</si>
  <si>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</si>
  <si>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</si>
  <si>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</si>
  <si>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</si>
  <si>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</si>
  <si>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</si>
  <si>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</si>
  <si>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</si>
  <si>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</si>
  <si>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</si>
  <si>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</si>
  <si>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</si>
  <si>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</si>
  <si>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</si>
  <si>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</si>
  <si>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</si>
  <si>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</si>
  <si>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</si>
  <si>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</si>
  <si>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</si>
  <si>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</si>
  <si>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</si>
  <si>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</si>
  <si>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</si>
  <si>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</si>
  <si>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</si>
  <si>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</si>
  <si>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</si>
  <si>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</si>
  <si>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</si>
  <si>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</si>
  <si>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</si>
  <si>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</si>
  <si>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</si>
  <si>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</si>
  <si>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</si>
  <si>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</si>
  <si>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</si>
  <si>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</si>
  <si>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</si>
  <si>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</si>
  <si>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</si>
  <si>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</si>
  <si>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</si>
  <si>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</si>
  <si>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</si>
  <si>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</si>
  <si>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</si>
  <si>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</si>
  <si>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</si>
  <si>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</si>
  <si>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</si>
  <si>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</si>
  <si>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</si>
  <si>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</si>
  <si>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</si>
  <si>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</si>
  <si>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</si>
  <si>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</si>
  <si>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</si>
  <si>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</si>
  <si>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</si>
  <si>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</si>
  <si>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</si>
  <si>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</si>
  <si>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</si>
  <si>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</si>
  <si>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</si>
  <si>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</si>
  <si>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</si>
  <si>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</si>
  <si>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</si>
  <si>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</si>
  <si>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</si>
  <si>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</si>
  <si>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</si>
  <si>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</si>
  <si>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</si>
  <si>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</si>
  <si>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</si>
  <si>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</si>
  <si>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</si>
  <si>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</si>
  <si>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</si>
  <si>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</si>
  <si>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</si>
  <si>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</si>
  <si>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</si>
  <si>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</si>
  <si>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</si>
  <si>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</si>
  <si>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</si>
  <si>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</si>
  <si>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</si>
  <si>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</si>
  <si>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</si>
  <si>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</si>
  <si>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</si>
  <si>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</si>
  <si>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</si>
  <si>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</si>
  <si>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</si>
  <si>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</si>
  <si>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</si>
  <si>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</si>
  <si>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</si>
  <si>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</si>
  <si>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</si>
  <si>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</si>
  <si>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</si>
  <si>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</si>
  <si>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</si>
  <si>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</si>
  <si>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</si>
  <si>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</si>
  <si>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</si>
  <si>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</si>
  <si>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</si>
  <si>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</si>
  <si>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</si>
  <si>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</si>
  <si>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</si>
  <si>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</si>
  <si>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</si>
  <si>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</si>
  <si>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</si>
  <si>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</si>
  <si>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</si>
  <si>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</si>
  <si>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</si>
  <si>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</si>
  <si>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</si>
  <si>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</si>
  <si>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</si>
  <si>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</si>
  <si>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</si>
  <si>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</si>
  <si>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</si>
  <si>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</si>
  <si>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</si>
  <si>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</si>
  <si>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</si>
  <si>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</si>
  <si>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</si>
  <si>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</si>
  <si>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</si>
  <si>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</si>
  <si>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</si>
  <si>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</si>
  <si>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</si>
  <si>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</si>
  <si>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</si>
  <si>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</si>
  <si>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</si>
  <si>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</si>
  <si>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</si>
  <si>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</si>
  <si>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</si>
  <si>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</si>
  <si>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</si>
  <si>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</si>
  <si>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</si>
  <si>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</si>
  <si>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</si>
  <si>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</si>
  <si>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</si>
  <si>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</si>
  <si>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</si>
  <si>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</si>
  <si>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</si>
  <si>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</si>
  <si>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</si>
  <si>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</si>
  <si>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</si>
  <si>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</si>
  <si>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</si>
  <si>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</si>
  <si>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</si>
  <si>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</si>
  <si>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</si>
  <si>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</si>
  <si>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</si>
  <si>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</si>
  <si>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</si>
  <si>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</si>
  <si>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</si>
  <si>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</si>
  <si>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</si>
  <si>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</si>
  <si>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</si>
  <si>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</si>
  <si>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</si>
  <si>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</si>
  <si>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</si>
  <si>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</si>
  <si>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</si>
  <si>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</si>
  <si>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</si>
  <si>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</si>
  <si>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</si>
  <si>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</si>
  <si>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</si>
  <si>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</si>
  <si>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</si>
  <si>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</si>
  <si>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</si>
  <si>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</si>
  <si>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</si>
  <si>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</si>
  <si>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</si>
  <si>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</si>
  <si>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</si>
  <si>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</si>
  <si>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</si>
  <si>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</si>
  <si>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</si>
  <si>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</si>
  <si>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</si>
  <si>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</si>
  <si>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</si>
  <si>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</si>
  <si>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</si>
  <si>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</si>
  <si>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</si>
  <si>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</si>
  <si>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</si>
  <si>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</si>
  <si>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</si>
  <si>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</si>
  <si>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</si>
  <si>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</si>
  <si>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</si>
  <si>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</si>
  <si>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</si>
  <si>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</si>
  <si>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</si>
  <si>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</si>
  <si>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</si>
  <si>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</si>
  <si>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</si>
  <si>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</si>
  <si>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</si>
  <si>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</si>
  <si>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</si>
  <si>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</si>
  <si>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</si>
  <si>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</si>
  <si>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</si>
  <si>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</si>
  <si>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</si>
  <si>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</si>
  <si>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</si>
  <si>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</si>
  <si>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</si>
  <si>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</si>
  <si>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</si>
  <si>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</si>
  <si>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</si>
  <si>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</si>
  <si>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</si>
  <si>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</si>
  <si>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</si>
  <si>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</si>
  <si>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</si>
  <si>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</si>
  <si>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</si>
  <si>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</si>
  <si>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</si>
  <si>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</si>
  <si>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</si>
  <si>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</si>
  <si>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</si>
  <si>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</si>
  <si>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</si>
  <si>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</si>
  <si>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</si>
  <si>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</si>
  <si>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</si>
  <si>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</si>
  <si>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</si>
  <si>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</si>
  <si>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</si>
  <si>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</si>
  <si>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</si>
  <si>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</si>
  <si>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</si>
  <si>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</si>
  <si>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</si>
  <si>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</si>
  <si>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</si>
  <si>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</si>
  <si>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</si>
  <si>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</si>
  <si>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</si>
  <si>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</si>
  <si>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</si>
  <si>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</si>
  <si>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</si>
  <si>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</si>
  <si>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</si>
  <si>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</si>
  <si>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</si>
  <si>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</si>
  <si>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</si>
  <si>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</si>
  <si>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</si>
  <si>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</si>
  <si>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</si>
  <si>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</si>
  <si>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</si>
  <si>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</si>
  <si>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</si>
  <si>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</si>
  <si>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</si>
  <si>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</si>
  <si>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</si>
  <si>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</si>
  <si>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</si>
  <si>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</si>
  <si>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</si>
  <si>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</si>
  <si>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</si>
  <si>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</si>
  <si>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</si>
  <si>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</si>
  <si>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</si>
  <si>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</si>
  <si>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</si>
  <si>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</si>
  <si>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</si>
  <si>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</si>
  <si>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</si>
  <si>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</si>
  <si>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</si>
  <si>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</si>
  <si>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</si>
  <si>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</si>
  <si>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</si>
  <si>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</si>
  <si>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</si>
  <si>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</si>
  <si>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</si>
  <si>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</si>
  <si>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</si>
  <si>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</si>
  <si>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</si>
  <si>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</si>
  <si>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</si>
  <si>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</si>
  <si>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</si>
  <si>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</si>
  <si>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</si>
  <si>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</si>
  <si>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</si>
  <si>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</si>
  <si>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</si>
  <si>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</si>
  <si>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</si>
  <si>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</si>
  <si>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</si>
  <si>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</si>
  <si>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</si>
  <si>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</si>
  <si>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</si>
  <si>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</si>
  <si>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</si>
  <si>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</si>
  <si>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</si>
  <si>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</si>
  <si>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</si>
  <si>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</si>
  <si>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</si>
  <si>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</si>
  <si>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</si>
  <si>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</si>
  <si>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</si>
  <si>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</si>
  <si>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</si>
  <si>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</si>
  <si>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</si>
  <si>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</si>
  <si>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</si>
  <si>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</si>
  <si>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</si>
  <si>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</si>
  <si>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</si>
  <si>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</si>
  <si>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</si>
  <si>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</si>
  <si>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</si>
  <si>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</si>
  <si>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</si>
  <si>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</si>
  <si>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</si>
  <si>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</si>
  <si>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</si>
  <si>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</si>
  <si>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</si>
  <si>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</si>
  <si>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</si>
  <si>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</si>
  <si>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</si>
  <si>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</si>
  <si>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</si>
  <si>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</si>
  <si>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</si>
  <si>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</si>
  <si>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</si>
  <si>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</si>
  <si>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</si>
  <si>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</si>
  <si>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</si>
  <si>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</si>
  <si>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</si>
  <si>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</si>
  <si>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</si>
  <si>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</si>
  <si>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</si>
  <si>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</si>
  <si>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</si>
  <si>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</si>
  <si>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</si>
  <si>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</si>
  <si>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</si>
  <si>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</si>
  <si>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</si>
  <si>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</si>
  <si>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</si>
  <si>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</si>
  <si>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</si>
  <si>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</si>
  <si>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</si>
  <si>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</si>
  <si>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</si>
  <si>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</si>
  <si>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</si>
  <si>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</si>
  <si>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</si>
  <si>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</si>
  <si>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</si>
  <si>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</si>
  <si>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</si>
  <si>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</si>
  <si>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</si>
  <si>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</si>
  <si>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</si>
  <si>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</si>
  <si>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</si>
  <si>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</si>
  <si>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</si>
  <si>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</si>
  <si>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</si>
  <si>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</si>
  <si>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</si>
  <si>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</si>
  <si>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</si>
  <si>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</si>
  <si>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</si>
  <si>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</si>
  <si>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</si>
  <si>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</si>
  <si>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</si>
  <si>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</si>
  <si>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</si>
  <si>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</si>
  <si>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</si>
  <si>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</si>
  <si>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</si>
  <si>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</si>
  <si>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</si>
  <si>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</si>
  <si>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</si>
  <si>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</si>
  <si>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</si>
  <si>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</si>
  <si>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</si>
  <si>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</si>
  <si>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</si>
  <si>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</si>
  <si>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</si>
  <si>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</si>
  <si>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</si>
  <si>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</si>
  <si>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</si>
  <si>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</si>
  <si>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</si>
  <si>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</si>
  <si>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</si>
  <si>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</si>
  <si>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</si>
  <si>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</si>
  <si>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</si>
  <si>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</si>
  <si>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</si>
  <si>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</si>
  <si>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</si>
  <si>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</si>
  <si>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</si>
  <si>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</si>
  <si>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</si>
  <si>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</si>
  <si>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</si>
  <si>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</si>
  <si>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</si>
  <si>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</si>
  <si>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</si>
  <si>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</si>
  <si>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</si>
  <si>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</si>
  <si>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</si>
  <si>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</si>
  <si>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</si>
  <si>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</si>
  <si>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</si>
  <si>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</si>
  <si>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</si>
  <si>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</si>
  <si>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</si>
  <si>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</si>
  <si>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</si>
  <si>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</si>
  <si>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</si>
  <si>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</si>
  <si>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</si>
  <si>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</si>
  <si>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</si>
  <si>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</si>
  <si>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</si>
  <si>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</si>
  <si>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</si>
  <si>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</si>
  <si>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</si>
  <si>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</si>
  <si>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</si>
  <si>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</si>
  <si>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</si>
  <si>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</si>
  <si>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</si>
  <si>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</si>
  <si>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</si>
  <si>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</si>
  <si>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</si>
  <si>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</si>
  <si>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</si>
  <si>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</si>
  <si>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</si>
  <si>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</si>
  <si>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</si>
  <si>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</si>
  <si>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</si>
  <si>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</si>
  <si>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</si>
  <si>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</si>
  <si>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</si>
  <si>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</si>
  <si>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</si>
  <si>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</si>
  <si>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</si>
  <si>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</si>
  <si>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</si>
  <si>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</si>
  <si>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</si>
  <si>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</si>
  <si>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</si>
  <si>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</si>
  <si>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</si>
  <si>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</si>
  <si>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</si>
  <si>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</si>
  <si>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</si>
  <si>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</si>
  <si>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</si>
  <si>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</si>
  <si>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</si>
  <si>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</si>
  <si>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</si>
  <si>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</si>
  <si>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</si>
  <si>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</si>
  <si>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</si>
  <si>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</si>
  <si>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</si>
  <si>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</si>
  <si>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</si>
  <si>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</si>
  <si>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</si>
  <si>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</si>
  <si>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</si>
  <si>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</si>
  <si>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</si>
  <si>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</si>
  <si>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</si>
  <si>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</si>
  <si>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</si>
  <si>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</si>
  <si>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</si>
  <si>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</si>
  <si>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</si>
  <si>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</si>
  <si>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</si>
  <si>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</si>
  <si>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</si>
  <si>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</si>
  <si>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</si>
  <si>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</si>
  <si>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</si>
  <si>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</si>
  <si>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</si>
  <si>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</si>
  <si>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</si>
  <si>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</si>
  <si>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</si>
  <si>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</si>
  <si>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</si>
  <si>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</si>
  <si>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</si>
  <si>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</si>
  <si>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</si>
  <si>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</si>
  <si>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</si>
  <si>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</si>
  <si>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</si>
  <si>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</si>
  <si>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</si>
  <si>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</si>
  <si>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</si>
  <si>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</si>
  <si>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</si>
  <si>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</si>
  <si>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</si>
  <si>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</si>
  <si>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</si>
  <si>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</si>
  <si>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</si>
  <si>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</si>
  <si>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</si>
  <si>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</si>
  <si>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</si>
  <si>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</si>
  <si>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</si>
  <si>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</si>
  <si>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</si>
  <si>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</si>
  <si>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</si>
  <si>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</si>
  <si>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</si>
  <si>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</si>
  <si>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</si>
  <si>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</si>
  <si>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</si>
  <si>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</si>
  <si>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</si>
  <si>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</si>
  <si>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</si>
  <si>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</si>
  <si>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</si>
  <si>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</si>
  <si>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</si>
  <si>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</si>
  <si>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</si>
  <si>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</si>
  <si>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</si>
  <si>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</si>
  <si>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</si>
  <si>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</si>
  <si>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</si>
  <si>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</si>
  <si>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</si>
  <si>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</si>
  <si>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</si>
  <si>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</si>
  <si>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</si>
  <si>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</si>
  <si>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</si>
  <si>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</si>
  <si>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</si>
  <si>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</si>
  <si>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</si>
  <si>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</si>
  <si>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</si>
  <si>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</si>
  <si>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</si>
  <si>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</si>
  <si>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</si>
  <si>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</si>
  <si>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</si>
  <si>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</si>
  <si>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</si>
  <si>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</si>
  <si>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</si>
  <si>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</si>
  <si>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</si>
  <si>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</si>
  <si>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</si>
  <si>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</si>
  <si>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</si>
  <si>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</si>
  <si>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</si>
  <si>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</si>
  <si>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</si>
  <si>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</si>
  <si>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</si>
  <si>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</si>
  <si>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</si>
  <si>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</si>
  <si>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</si>
  <si>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</si>
  <si>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</si>
  <si>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</si>
  <si>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</si>
  <si>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</si>
  <si>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</si>
  <si>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</si>
  <si>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</si>
  <si>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</si>
  <si>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</si>
  <si>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</si>
  <si>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</si>
  <si>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</si>
  <si>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</si>
  <si>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</si>
  <si>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</si>
  <si>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</si>
  <si>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</si>
  <si>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</si>
  <si>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</si>
  <si>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</si>
  <si>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</si>
  <si>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</si>
  <si>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</si>
  <si>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</si>
  <si>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</si>
  <si>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</si>
  <si>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</si>
  <si>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</si>
  <si>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</si>
  <si>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</si>
  <si>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</si>
  <si>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</si>
  <si>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</si>
  <si>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</si>
  <si>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</si>
  <si>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</si>
  <si>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</si>
  <si>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</si>
  <si>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</si>
  <si>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</si>
  <si>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</si>
  <si>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</si>
  <si>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</si>
  <si>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</si>
  <si>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</si>
  <si>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</si>
  <si>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</si>
  <si>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</si>
  <si>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</si>
  <si>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</si>
  <si>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</si>
  <si>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</si>
  <si>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</si>
  <si>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</si>
  <si>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</si>
  <si>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</si>
  <si>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</si>
  <si>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</si>
  <si>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</si>
  <si>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</si>
  <si>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</si>
  <si>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</si>
  <si>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</si>
  <si>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</si>
  <si>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</si>
  <si>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</si>
  <si>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</si>
  <si>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</si>
  <si>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</si>
  <si>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</si>
  <si>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</si>
  <si>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</si>
  <si>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</si>
  <si>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</si>
  <si>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</si>
  <si>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</si>
  <si>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</si>
  <si>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</si>
  <si>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</si>
  <si>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</si>
  <si>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</si>
  <si>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</si>
  <si>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</si>
  <si>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</si>
  <si>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</si>
  <si>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</si>
  <si>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</si>
  <si>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</si>
  <si>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</si>
  <si>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</si>
  <si>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</si>
  <si>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</si>
  <si>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</si>
  <si>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</si>
  <si>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</si>
  <si>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</si>
  <si>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</si>
  <si>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</si>
  <si>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</si>
  <si>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</si>
  <si>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</si>
  <si>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</si>
  <si>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</si>
  <si>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</si>
  <si>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</si>
  <si>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</si>
  <si>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</si>
  <si>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</si>
  <si>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</si>
  <si>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</si>
  <si>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</si>
  <si>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</si>
  <si>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</si>
  <si>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</si>
  <si>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</si>
  <si>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</si>
  <si>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</si>
  <si>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</si>
  <si>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</si>
  <si>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</si>
  <si>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</si>
  <si>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</si>
  <si>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</si>
  <si>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</si>
  <si>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</si>
  <si>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</si>
  <si>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</si>
  <si>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</si>
  <si>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</si>
  <si>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</si>
  <si>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</si>
  <si>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</si>
  <si>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</si>
  <si>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</si>
  <si>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</si>
  <si>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</si>
  <si>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</si>
  <si>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</si>
  <si>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</si>
  <si>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</si>
  <si>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</si>
  <si>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</si>
  <si>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</si>
  <si>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</si>
  <si>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</si>
  <si>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</si>
  <si>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</si>
  <si>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</si>
  <si>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</si>
  <si>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</si>
  <si>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</si>
  <si>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</si>
  <si>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</si>
  <si>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</si>
  <si>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</si>
  <si>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</si>
  <si>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</si>
  <si>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</si>
  <si>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</si>
  <si>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</si>
  <si>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</si>
  <si>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</si>
  <si>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</si>
  <si>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</si>
  <si>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</si>
  <si>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</si>
  <si>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</si>
  <si>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</si>
  <si>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</si>
  <si>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</si>
  <si>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</si>
  <si>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</si>
  <si>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</si>
  <si>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</si>
  <si>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</si>
  <si>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</si>
  <si>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</si>
  <si>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</si>
  <si>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</si>
  <si>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</si>
  <si>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</si>
  <si>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</si>
  <si>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</si>
  <si>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</si>
  <si>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</si>
  <si>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</si>
  <si>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</si>
  <si>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</si>
  <si>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</si>
  <si>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</si>
  <si>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</si>
  <si>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</si>
  <si>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</si>
  <si>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</si>
  <si>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</si>
  <si>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</si>
  <si>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</si>
  <si>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</si>
  <si>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</si>
  <si>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</si>
  <si>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</si>
  <si>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</si>
  <si>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</si>
  <si>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</si>
  <si>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</si>
  <si>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</si>
  <si>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</si>
  <si>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</si>
  <si>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</si>
  <si>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</si>
  <si>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</si>
  <si>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</si>
  <si>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</si>
  <si>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</si>
  <si>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</si>
  <si>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</si>
  <si>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</si>
  <si>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</si>
  <si>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</si>
  <si>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</si>
  <si>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</si>
  <si>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</si>
  <si>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</si>
  <si>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</si>
  <si>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</si>
  <si>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</si>
  <si>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</si>
  <si>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</si>
  <si>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</si>
  <si>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</si>
  <si>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</si>
  <si>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</si>
  <si>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</si>
  <si>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</si>
  <si>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</si>
  <si>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</si>
  <si>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</si>
  <si>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</si>
  <si>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</si>
  <si>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</si>
  <si>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</si>
  <si>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</si>
  <si>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</si>
  <si>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</si>
  <si>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</si>
  <si>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</si>
  <si>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</si>
  <si>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</si>
  <si>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</si>
  <si>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</si>
  <si>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</si>
  <si>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</si>
  <si>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</si>
  <si>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</si>
  <si>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</si>
  <si>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</si>
  <si>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</si>
  <si>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</si>
  <si>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</si>
  <si>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</si>
  <si>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</si>
  <si>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</si>
  <si>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</si>
  <si>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</si>
  <si>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</si>
  <si>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</si>
  <si>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</si>
  <si>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</si>
  <si>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</si>
  <si>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</si>
  <si>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</si>
  <si>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</si>
  <si>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</si>
  <si>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</si>
  <si>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</si>
  <si>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</si>
  <si>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</si>
  <si>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</si>
  <si>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</si>
  <si>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</si>
  <si>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</si>
  <si>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</si>
  <si>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</si>
  <si>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</si>
  <si>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</si>
  <si>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</si>
  <si>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</si>
  <si>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</si>
  <si>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</si>
  <si>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</si>
  <si>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</si>
  <si>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</si>
  <si>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</si>
  <si>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</si>
  <si>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</si>
  <si>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</si>
  <si>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</si>
  <si>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</si>
  <si>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</si>
  <si>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</si>
  <si>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</si>
  <si>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</si>
  <si>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</si>
  <si>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</si>
  <si>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</si>
  <si>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</si>
  <si>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</si>
  <si>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</si>
  <si>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</si>
  <si>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</si>
  <si>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</si>
  <si>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</si>
  <si>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</si>
  <si>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</si>
  <si>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</si>
  <si>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</si>
  <si>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</si>
  <si>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</si>
  <si>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</si>
  <si>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</si>
  <si>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</si>
  <si>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</si>
  <si>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</si>
  <si>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</si>
  <si>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</si>
  <si>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</si>
  <si>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</si>
  <si>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</si>
  <si>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</si>
  <si>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</si>
  <si>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</si>
  <si>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</si>
  <si>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</si>
  <si>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</si>
  <si>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</si>
  <si>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</si>
  <si>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</si>
  <si>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</si>
  <si>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</si>
  <si>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</si>
  <si>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</si>
  <si>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</si>
  <si>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</si>
  <si>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</si>
  <si>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</si>
  <si>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</si>
  <si>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</si>
  <si>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</si>
  <si>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</si>
  <si>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</si>
  <si>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</si>
  <si>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</si>
  <si>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</si>
  <si>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</si>
  <si>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</si>
  <si>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</si>
  <si>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</si>
  <si>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</si>
  <si>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</si>
  <si>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</si>
  <si>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</si>
  <si>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</si>
  <si>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</si>
  <si>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</si>
  <si>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</si>
  <si>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</si>
  <si>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</si>
  <si>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</si>
  <si>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</si>
  <si>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</si>
  <si>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</si>
  <si>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</si>
  <si>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</si>
  <si>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</si>
  <si>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</si>
  <si>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</si>
  <si>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</si>
  <si>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</si>
  <si>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</si>
  <si>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</si>
  <si>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</si>
  <si>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</si>
  <si>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</si>
  <si>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</si>
  <si>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</si>
  <si>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</si>
  <si>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</si>
  <si>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</si>
  <si>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</si>
  <si>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</si>
  <si>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</si>
  <si>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</si>
  <si>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</si>
  <si>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</si>
  <si>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</si>
  <si>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</si>
  <si>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</si>
  <si>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</si>
  <si>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</si>
  <si>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</si>
  <si>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</si>
  <si>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</si>
  <si>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</si>
  <si>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</si>
  <si>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</si>
  <si>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</si>
  <si>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</si>
  <si>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</si>
  <si>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</si>
  <si>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</si>
  <si>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</si>
  <si>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</si>
  <si>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</si>
  <si>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</si>
  <si>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</si>
  <si>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</si>
  <si>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</si>
  <si>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</si>
  <si>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</si>
  <si>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</si>
  <si>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</si>
  <si>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</si>
  <si>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</si>
  <si>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</si>
  <si>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</si>
  <si>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</si>
  <si>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</si>
  <si>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</si>
  <si>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</si>
  <si>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</si>
  <si>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</si>
  <si>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</si>
  <si>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</si>
  <si>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</si>
  <si>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</si>
  <si>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</si>
  <si>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</si>
  <si>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</si>
  <si>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</si>
  <si>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</si>
  <si>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</si>
  <si>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</si>
  <si>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</si>
  <si>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</si>
  <si>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</si>
  <si>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</si>
  <si>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</si>
  <si>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</si>
  <si>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</si>
  <si>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</si>
  <si>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</si>
  <si>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</si>
  <si>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</si>
  <si>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</si>
  <si>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</si>
  <si>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</si>
  <si>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</si>
  <si>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</si>
  <si>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</si>
  <si>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</si>
  <si>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</si>
  <si>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</si>
  <si>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</si>
  <si>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</si>
  <si>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</si>
  <si>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</si>
  <si>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</si>
  <si>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</si>
  <si>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</si>
  <si>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</si>
  <si>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</si>
  <si>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</si>
  <si>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</si>
  <si>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</si>
  <si>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</si>
  <si>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</si>
  <si>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</si>
  <si>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</si>
  <si>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</si>
  <si>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</si>
  <si>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</si>
  <si>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</si>
  <si>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</si>
  <si>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</si>
  <si>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</si>
  <si>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</si>
  <si>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</si>
  <si>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</si>
  <si>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</si>
  <si>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</si>
  <si>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</si>
  <si>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</si>
  <si>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</si>
  <si>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</si>
  <si>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</si>
  <si>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</si>
  <si>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</si>
  <si>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</si>
  <si>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</si>
  <si>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</si>
  <si>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</si>
  <si>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</si>
  <si>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</si>
  <si>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</si>
  <si>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</si>
  <si>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</si>
  <si>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</si>
  <si>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</si>
  <si>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</si>
  <si>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</si>
  <si>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</si>
  <si>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</si>
  <si>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</si>
  <si>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</si>
  <si>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</si>
  <si>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</si>
  <si>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</si>
  <si>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</si>
  <si>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</si>
  <si>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</si>
  <si>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</si>
  <si>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</si>
  <si>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</si>
  <si>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</si>
  <si>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</si>
  <si>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</si>
  <si>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</si>
  <si>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</si>
  <si>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</si>
  <si>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</si>
  <si>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</si>
  <si>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</si>
  <si>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</si>
  <si>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</si>
  <si>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</si>
  <si>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</si>
  <si>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</si>
  <si>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</si>
  <si>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</si>
  <si>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</si>
  <si>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</si>
  <si>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</si>
  <si>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</si>
  <si>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</si>
  <si>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</si>
  <si>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</si>
  <si>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</si>
  <si>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</si>
  <si>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</si>
  <si>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</si>
  <si>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</si>
  <si>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</si>
  <si>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</si>
  <si>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</si>
  <si>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</si>
  <si>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</si>
  <si>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</si>
  <si>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</si>
  <si>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</si>
  <si>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</si>
  <si>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</si>
  <si>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</si>
  <si>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</si>
  <si>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</si>
  <si>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</si>
  <si>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</si>
  <si>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</si>
  <si>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</si>
  <si>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</si>
  <si>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</si>
  <si>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</si>
  <si>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</si>
  <si>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</si>
  <si>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</si>
  <si>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</si>
  <si>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</si>
  <si>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</si>
  <si>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</si>
  <si>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</si>
  <si>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</si>
  <si>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</si>
  <si>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</si>
  <si>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</si>
  <si>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</si>
  <si>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</si>
  <si>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</si>
  <si>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</si>
  <si>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</si>
  <si>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</si>
  <si>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</si>
  <si>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</si>
  <si>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</si>
  <si>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</si>
  <si>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</si>
  <si>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</si>
  <si>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</si>
  <si>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</si>
  <si>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</si>
  <si>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</si>
  <si>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</si>
  <si>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</si>
  <si>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</si>
  <si>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</si>
  <si>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</si>
  <si>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</si>
  <si>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</si>
  <si>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</si>
  <si>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</si>
  <si>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</si>
  <si>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</si>
  <si>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</si>
  <si>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</si>
  <si>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</si>
  <si>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</si>
  <si>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</si>
  <si>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</si>
  <si>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</si>
  <si>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</si>
  <si>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</si>
  <si>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</si>
  <si>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</si>
  <si>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</si>
  <si>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</si>
  <si>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</si>
  <si>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</si>
  <si>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</si>
  <si>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</si>
  <si>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</si>
  <si>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</si>
  <si>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</si>
  <si>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</si>
  <si>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</si>
  <si>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</si>
  <si>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</si>
  <si>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</si>
  <si>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</si>
  <si>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</si>
  <si>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</si>
  <si>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</si>
  <si>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</si>
  <si>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</si>
  <si>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</si>
  <si>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</si>
  <si>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</si>
  <si>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</si>
  <si>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</si>
  <si>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</si>
  <si>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</si>
  <si>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</si>
  <si>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</si>
  <si>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</si>
  <si>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</si>
  <si>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</si>
  <si>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</si>
  <si>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</si>
  <si>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</si>
  <si>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</si>
  <si>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</si>
  <si>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</si>
  <si>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</si>
  <si>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</si>
  <si>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</si>
  <si>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</si>
  <si>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</si>
  <si>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</si>
  <si>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</si>
  <si>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</si>
  <si>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</si>
  <si>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</si>
  <si>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</si>
  <si>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</si>
  <si>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</si>
  <si>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</si>
  <si>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</si>
  <si>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</si>
  <si>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</si>
  <si>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</si>
  <si>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</si>
  <si>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</si>
  <si>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</si>
  <si>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</si>
  <si>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</si>
  <si>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</si>
  <si>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</si>
  <si>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</si>
  <si>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</si>
  <si>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</si>
  <si>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</si>
  <si>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</si>
  <si>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</si>
  <si>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</si>
  <si>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</si>
  <si>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</si>
  <si>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</si>
  <si>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</si>
  <si>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</si>
  <si>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</si>
  <si>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</si>
  <si>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</si>
  <si>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</si>
  <si>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</si>
  <si>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</si>
  <si>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</si>
  <si>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</si>
  <si>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</si>
  <si>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</si>
  <si>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</si>
  <si>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</si>
  <si>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</si>
  <si>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</si>
  <si>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</si>
  <si>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</si>
  <si>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</si>
  <si>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</si>
  <si>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</si>
  <si>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</si>
  <si>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</si>
  <si>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</si>
  <si>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</si>
  <si>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</si>
  <si>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</si>
  <si>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</si>
  <si>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</si>
  <si>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</si>
  <si>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</si>
  <si>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</si>
  <si>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</si>
  <si>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</si>
  <si>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</si>
  <si>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</si>
  <si>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</si>
  <si>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</si>
  <si>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</si>
  <si>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</si>
  <si>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</si>
  <si>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</si>
  <si>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</si>
  <si>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</si>
  <si>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</si>
  <si>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</si>
  <si>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</si>
  <si>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</si>
  <si>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</si>
  <si>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</si>
  <si>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</si>
  <si>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</si>
  <si>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</si>
  <si>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</si>
  <si>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</si>
  <si>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</si>
  <si>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</si>
  <si>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</si>
  <si>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</si>
  <si>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</si>
  <si>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</si>
  <si>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</si>
  <si>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</si>
  <si>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</si>
  <si>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</si>
  <si>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</si>
  <si>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</si>
  <si>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</si>
  <si>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</si>
  <si>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</si>
  <si>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</si>
  <si>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</si>
  <si>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</si>
  <si>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</si>
  <si>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</si>
  <si>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</si>
  <si>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</si>
  <si>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</si>
  <si>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</si>
  <si>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</si>
  <si>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</si>
  <si>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</si>
  <si>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</si>
  <si>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</si>
  <si>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</si>
  <si>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</si>
  <si>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</si>
  <si>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</si>
  <si>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</si>
  <si>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</si>
  <si>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</si>
  <si>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</si>
  <si>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</si>
  <si>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</si>
  <si>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</si>
  <si>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</si>
  <si>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</si>
  <si>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</si>
  <si>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</si>
  <si>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</si>
  <si>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</si>
  <si>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</si>
  <si>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</si>
  <si>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</si>
  <si>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</si>
  <si>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</si>
  <si>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</si>
  <si>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</si>
  <si>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</si>
  <si>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</si>
  <si>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</si>
  <si>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</si>
  <si>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</si>
  <si>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</si>
  <si>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</si>
  <si>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</si>
  <si>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</si>
  <si>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</si>
  <si>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</si>
  <si>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</si>
  <si>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</si>
  <si>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</si>
  <si>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</si>
  <si>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</si>
  <si>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</si>
  <si>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</si>
  <si>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</si>
  <si>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</si>
  <si>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</si>
  <si>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</si>
  <si>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</si>
  <si>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</si>
  <si>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</si>
  <si>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</si>
  <si>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</si>
  <si>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</si>
  <si>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</si>
  <si>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</si>
  <si>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</si>
  <si>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</si>
  <si>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</si>
  <si>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</si>
  <si>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</si>
  <si>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</si>
  <si>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</si>
  <si>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</si>
  <si>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</si>
  <si>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</si>
  <si>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</si>
  <si>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</si>
  <si>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</si>
  <si>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</si>
  <si>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</si>
  <si>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</si>
  <si>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</si>
  <si>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</si>
  <si>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</si>
  <si>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</si>
  <si>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</si>
  <si>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</si>
  <si>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</si>
  <si>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</si>
  <si>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</si>
  <si>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</si>
  <si>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</si>
  <si>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</si>
  <si>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</si>
  <si>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</si>
  <si>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</si>
  <si>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</si>
  <si>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</si>
  <si>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</si>
  <si>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</si>
  <si>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</si>
  <si>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</si>
  <si>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</si>
  <si>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</si>
  <si>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</si>
  <si>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</si>
  <si>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</si>
  <si>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</si>
  <si>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</si>
  <si>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</si>
  <si>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</si>
  <si>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</si>
  <si>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</si>
  <si>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</si>
  <si>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</si>
  <si>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</si>
  <si>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</si>
  <si>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</si>
  <si>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</si>
  <si>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</si>
  <si>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</si>
  <si>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</si>
  <si>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</si>
  <si>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</si>
  <si>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</si>
  <si>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</si>
  <si>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</si>
  <si>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</si>
  <si>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</si>
  <si>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</si>
  <si>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</si>
  <si>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</si>
  <si>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</si>
  <si>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</si>
  <si>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</si>
  <si>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</si>
  <si>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</si>
  <si>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</si>
  <si>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</si>
  <si>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</si>
  <si>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</si>
  <si>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</si>
  <si>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</si>
  <si>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</si>
  <si>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</si>
  <si>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</si>
  <si>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</si>
  <si>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</si>
  <si>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</si>
  <si>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</si>
  <si>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</si>
  <si>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</si>
  <si>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</si>
  <si>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</si>
  <si>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</si>
  <si>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</si>
  <si>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</si>
  <si>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</si>
  <si>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</si>
  <si>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</si>
  <si>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</si>
  <si>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</si>
  <si>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</si>
  <si>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</si>
  <si>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</si>
  <si>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</si>
  <si>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</si>
  <si>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</si>
  <si>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</si>
  <si>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</si>
  <si>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</si>
  <si>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</si>
  <si>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</si>
  <si>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</si>
  <si>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</si>
  <si>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</si>
  <si>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</si>
  <si>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</si>
  <si>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</si>
  <si>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</si>
  <si>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</si>
  <si>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</si>
  <si>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</si>
  <si>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</si>
  <si>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</si>
  <si>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</si>
  <si>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</si>
  <si>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</si>
  <si>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</si>
  <si>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</si>
  <si>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</si>
  <si>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</si>
  <si>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</si>
  <si>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</si>
  <si>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</si>
  <si>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</si>
  <si>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</si>
  <si>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</si>
  <si>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</si>
  <si>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</si>
  <si>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</si>
  <si>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</si>
  <si>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</si>
  <si>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</si>
  <si>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</si>
  <si>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</si>
  <si>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</si>
  <si>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</si>
  <si>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</si>
  <si>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</si>
  <si>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</si>
  <si>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</si>
  <si>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</si>
  <si>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</si>
  <si>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</si>
  <si>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</si>
  <si>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</si>
  <si>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</si>
  <si>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</si>
  <si>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</si>
  <si>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</si>
  <si>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</si>
  <si>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</si>
  <si>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</si>
  <si>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</si>
  <si>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</si>
  <si>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</si>
  <si>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</si>
  <si>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</si>
  <si>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</si>
  <si>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</si>
  <si>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</si>
  <si>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</si>
  <si>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</si>
  <si>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</si>
  <si>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</si>
  <si>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</si>
  <si>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</si>
  <si>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</si>
  <si>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</si>
  <si>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</si>
  <si>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</si>
  <si>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</si>
  <si>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</si>
  <si>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</si>
  <si>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</si>
  <si>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</si>
  <si>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</si>
  <si>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</si>
  <si>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</si>
  <si>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</si>
  <si>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</si>
  <si>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</si>
  <si>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</si>
  <si>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</si>
  <si>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</si>
  <si>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</si>
  <si>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</si>
  <si>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</si>
  <si>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</si>
  <si>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</si>
  <si>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</si>
  <si>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</si>
  <si>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</si>
  <si>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</si>
  <si>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</si>
  <si>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</si>
  <si>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</si>
  <si>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</si>
  <si>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</si>
  <si>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</si>
  <si>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</si>
  <si>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</si>
  <si>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</si>
  <si>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</si>
  <si>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</si>
  <si>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</si>
  <si>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</si>
  <si>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</si>
  <si>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</si>
  <si>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</si>
  <si>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</si>
  <si>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</si>
  <si>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</si>
  <si>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</si>
  <si>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</si>
  <si>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</si>
  <si>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</si>
  <si>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</si>
  <si>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</si>
  <si>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</si>
  <si>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</si>
  <si>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</si>
  <si>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</si>
  <si>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</si>
  <si>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</si>
  <si>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</si>
  <si>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</si>
  <si>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</si>
  <si>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</si>
  <si>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</si>
  <si>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</si>
  <si>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</si>
  <si>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</si>
  <si>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</si>
  <si>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</si>
  <si>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</si>
  <si>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</si>
  <si>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</si>
  <si>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</si>
  <si>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</si>
  <si>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</si>
  <si>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</si>
  <si>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</si>
  <si>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</si>
  <si>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</si>
  <si>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</si>
  <si>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</si>
  <si>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</si>
  <si>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</si>
  <si>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</si>
  <si>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</si>
  <si>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</si>
  <si>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</si>
  <si>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</si>
  <si>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</si>
  <si>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</si>
  <si>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</si>
  <si>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</si>
  <si>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</si>
  <si>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</si>
  <si>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</si>
  <si>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</si>
  <si>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</si>
  <si>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</si>
  <si>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</si>
  <si>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</si>
  <si>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</si>
  <si>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</si>
  <si>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</si>
  <si>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</si>
  <si>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</si>
  <si>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</si>
  <si>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</si>
  <si>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</si>
  <si>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</si>
  <si>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</si>
  <si>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</si>
  <si>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</si>
  <si>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</si>
  <si>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</si>
  <si>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</si>
  <si>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</si>
  <si>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</si>
  <si>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</si>
  <si>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</si>
  <si>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</si>
  <si>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</si>
  <si>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</si>
  <si>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</si>
  <si>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</si>
  <si>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</si>
  <si>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</si>
  <si>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</si>
  <si>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</si>
  <si>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</si>
  <si>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</si>
  <si>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</si>
  <si>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</si>
  <si>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</si>
  <si>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</si>
  <si>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</si>
  <si>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</si>
  <si>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</si>
  <si>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</si>
  <si>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</si>
  <si>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</si>
  <si>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</si>
  <si>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</si>
  <si>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</si>
  <si>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</si>
  <si>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</si>
  <si>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</si>
  <si>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</si>
  <si>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</si>
  <si>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</si>
  <si>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</si>
  <si>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</si>
  <si>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</si>
  <si>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</si>
  <si>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</si>
  <si>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</si>
  <si>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</si>
  <si>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</si>
  <si>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</si>
  <si>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</si>
  <si>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</si>
  <si>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</si>
  <si>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</si>
  <si>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</si>
  <si>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</si>
  <si>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</si>
  <si>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</si>
  <si>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</si>
  <si>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</si>
  <si>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</si>
  <si>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</si>
  <si>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</si>
  <si>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</si>
  <si>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</si>
  <si>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</si>
  <si>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</si>
  <si>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</si>
  <si>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</si>
  <si>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</si>
  <si>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</si>
  <si>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</si>
  <si>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</si>
  <si>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</si>
  <si>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</si>
  <si>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</si>
  <si>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</si>
  <si>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</si>
  <si>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</si>
  <si>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</si>
  <si>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</si>
  <si>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</si>
  <si>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</si>
  <si>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</si>
  <si>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</si>
  <si>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</si>
  <si>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</si>
  <si>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</si>
  <si>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</si>
  <si>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</si>
  <si>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</si>
  <si>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</si>
  <si>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</si>
  <si>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</si>
  <si>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</si>
  <si>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</si>
  <si>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</si>
  <si>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</si>
  <si>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</si>
  <si>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</si>
  <si>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</si>
  <si>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</si>
  <si>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</si>
  <si>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</si>
  <si>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</si>
  <si>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</si>
  <si>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</si>
  <si>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</si>
  <si>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</si>
  <si>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</si>
  <si>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</si>
  <si>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</si>
  <si>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</si>
  <si>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</si>
  <si>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</si>
  <si>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</si>
  <si>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</si>
  <si>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</si>
  <si>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</si>
  <si>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</si>
  <si>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</si>
  <si>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</si>
  <si>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</si>
  <si>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</si>
  <si>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</si>
  <si>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</si>
  <si>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</si>
  <si>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</si>
  <si>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</si>
  <si>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</si>
  <si>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</si>
  <si>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</si>
  <si>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</si>
  <si>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</si>
  <si>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</si>
  <si>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</si>
  <si>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</si>
  <si>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</si>
  <si>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</si>
  <si>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</si>
  <si>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</si>
  <si>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</si>
  <si>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</si>
  <si>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</si>
  <si>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</si>
  <si>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</si>
  <si>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</si>
  <si>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</si>
  <si>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</si>
  <si>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</si>
  <si>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</si>
  <si>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</si>
  <si>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</si>
  <si>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</si>
  <si>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</si>
  <si>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</si>
  <si>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</si>
  <si>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</si>
  <si>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</si>
  <si>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</si>
  <si>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</si>
  <si>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</si>
  <si>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</si>
  <si>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</si>
  <si>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</si>
  <si>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</si>
  <si>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</si>
  <si>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</si>
  <si>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</si>
  <si>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</si>
  <si>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</si>
  <si>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</si>
  <si>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</si>
  <si>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</si>
  <si>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</si>
  <si>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</si>
  <si>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</si>
  <si>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</si>
  <si>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</si>
  <si>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</si>
  <si>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</si>
  <si>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</si>
  <si>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</si>
  <si>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</si>
  <si>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</si>
  <si>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</si>
  <si>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</si>
  <si>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</si>
  <si>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</si>
  <si>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</si>
  <si>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</si>
  <si>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</si>
  <si>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</si>
  <si>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</si>
  <si>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</si>
  <si>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</si>
  <si>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</si>
  <si>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</si>
  <si>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</si>
  <si>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</si>
  <si>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</si>
  <si>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</si>
  <si>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</si>
  <si>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</si>
  <si>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</si>
  <si>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</si>
  <si>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</si>
  <si>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</si>
  <si>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</si>
  <si>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</si>
  <si>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</si>
  <si>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</si>
  <si>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</si>
  <si>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</si>
  <si>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</si>
  <si>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</si>
  <si>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</si>
  <si>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</si>
  <si>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</si>
  <si>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</si>
  <si>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</si>
  <si>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</si>
  <si>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</si>
  <si>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</si>
  <si>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</si>
  <si>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</si>
  <si>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</si>
  <si>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</si>
  <si>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</si>
  <si>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</si>
  <si>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</si>
  <si>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</si>
  <si>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</si>
  <si>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</si>
  <si>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</si>
  <si>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</si>
  <si>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</si>
  <si>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</si>
  <si>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</si>
  <si>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</si>
  <si>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</si>
  <si>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</si>
  <si>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</si>
  <si>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</si>
  <si>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</si>
  <si>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</si>
  <si>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</si>
  <si>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</si>
  <si>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</si>
  <si>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</si>
  <si>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</si>
  <si>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</si>
  <si>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</si>
  <si>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</si>
  <si>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</si>
  <si>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</si>
  <si>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</si>
  <si>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</si>
  <si>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</si>
  <si>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</si>
  <si>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</si>
  <si>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</si>
  <si>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</si>
  <si>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</si>
  <si>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</si>
  <si>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</si>
  <si>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</si>
  <si>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</si>
  <si>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</si>
  <si>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</si>
  <si>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</si>
  <si>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</si>
  <si>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</si>
  <si>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</si>
  <si>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</si>
  <si>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</si>
  <si>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</si>
  <si>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</si>
  <si>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</si>
  <si>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</si>
  <si>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31/03/2026</t>
  </si>
  <si>
    <t>Reporting Date: 27/04/2026</t>
  </si>
  <si>
    <t>https://www.bawaggroup.com/en/investor-relations/debt-investor/fundings/bawag-dutch-cover-pool</t>
  </si>
  <si>
    <t>KPMG B.V.</t>
  </si>
  <si>
    <t>KPMG Accountants N.V.</t>
  </si>
  <si>
    <t xml:space="preserve">724500I023KQSJ1DOI98 </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</si>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</sst>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
      <patternFill patternType="solid">
        <fgColor rgb="FFE36E00"/>
        <bgColor rgb="FF000000"/>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43" fillId="10" borderId="0" xfId="0" applyFont="1" applyFill="1" applyAlignment="1">
      <alignment horizontal="center" vertical="center" wrapText="1"/>
    </xf>
    <xf numFmtId="0" fontId="44" fillId="0" borderId="0" xfId="0" applyFont="1" applyAlignment="1">
      <alignment horizontal="center"/>
    </xf>
    <xf numFmtId="43" fontId="44" fillId="0" borderId="0" xfId="9" applyFont="1" applyFill="1" applyBorder="1" applyAlignment="1">
      <alignment horizontal="center"/>
    </xf>
    <xf numFmtId="168" fontId="44" fillId="0" borderId="0" xfId="0" applyNumberFormat="1" applyFont="1" applyAlignment="1">
      <alignment horizontal="center"/>
    </xf>
    <xf numFmtId="14" fontId="44" fillId="0" borderId="0" xfId="0" applyNumberFormat="1" applyFont="1" applyAlignment="1">
      <alignment horizontal="center"/>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249" sqref="C249"/>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8" sqref="D8"/>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DA7B-FFD0-4548-82B2-74806EC00CC7}">
  <sheetPr>
    <tabColor rgb="FFE36E00"/>
  </sheetPr>
  <dimension ref="A1:F11"/>
  <sheetViews>
    <sheetView workbookViewId="0">
      <selection activeCell="S30" sqref="S29:S30"/>
    </sheetView>
  </sheetViews>
  <sheetFormatPr defaultRowHeight="15" x14ac:dyDescent="0.25"/>
  <cols>
    <col min="1" max="1" width="13.28515625" style="195" bestFit="1" customWidth="1"/>
    <col min="2" max="2" width="9.140625" style="195"/>
    <col min="3" max="3" width="18.7109375" style="195" customWidth="1"/>
    <col min="4" max="4" width="12.7109375" style="195" customWidth="1"/>
    <col min="5" max="5" width="10.140625" style="195" bestFit="1" customWidth="1"/>
    <col min="6" max="6" width="21.5703125" style="195" customWidth="1"/>
    <col min="7" max="16384" width="9.140625" style="195"/>
  </cols>
  <sheetData>
    <row r="1" spans="1:6" ht="45" x14ac:dyDescent="0.25">
      <c r="A1" s="230" t="s">
        <v>3105</v>
      </c>
      <c r="B1" s="230" t="s">
        <v>3106</v>
      </c>
      <c r="C1" s="230" t="s">
        <v>3107</v>
      </c>
      <c r="D1" s="230" t="s">
        <v>3108</v>
      </c>
      <c r="E1" s="230" t="s">
        <v>3109</v>
      </c>
      <c r="F1" s="230" t="s">
        <v>3110</v>
      </c>
    </row>
    <row r="2" spans="1:6" x14ac:dyDescent="0.25">
      <c r="A2" s="231" t="s">
        <v>3111</v>
      </c>
      <c r="B2" s="231" t="s">
        <v>153</v>
      </c>
      <c r="C2" s="232">
        <v>500000000</v>
      </c>
      <c r="D2" s="233">
        <v>0.75</v>
      </c>
      <c r="E2" s="234">
        <v>46565</v>
      </c>
      <c r="F2" s="234">
        <v>46931</v>
      </c>
    </row>
    <row r="3" spans="1:6" x14ac:dyDescent="0.25">
      <c r="A3" s="231" t="s">
        <v>3112</v>
      </c>
      <c r="B3" s="231" t="s">
        <v>153</v>
      </c>
      <c r="C3" s="232">
        <v>500000000</v>
      </c>
      <c r="D3" s="233">
        <v>0.375</v>
      </c>
      <c r="E3" s="234">
        <v>49835</v>
      </c>
      <c r="F3" s="234">
        <v>50200</v>
      </c>
    </row>
    <row r="4" spans="1:6" x14ac:dyDescent="0.25">
      <c r="A4" s="231" t="s">
        <v>3113</v>
      </c>
      <c r="B4" s="231" t="s">
        <v>153</v>
      </c>
      <c r="C4" s="232">
        <v>500000000</v>
      </c>
      <c r="D4" s="233">
        <v>3.375</v>
      </c>
      <c r="E4" s="234">
        <v>47662</v>
      </c>
      <c r="F4" s="234">
        <v>48027</v>
      </c>
    </row>
    <row r="5" spans="1:6" x14ac:dyDescent="0.25">
      <c r="A5" s="231" t="s">
        <v>3114</v>
      </c>
      <c r="B5" s="231" t="s">
        <v>153</v>
      </c>
      <c r="C5" s="232">
        <v>500000000</v>
      </c>
      <c r="D5" s="233">
        <v>3.4849999999999999</v>
      </c>
      <c r="E5" s="234">
        <v>47071</v>
      </c>
      <c r="F5" s="234">
        <v>47436</v>
      </c>
    </row>
    <row r="6" spans="1:6" x14ac:dyDescent="0.25">
      <c r="A6" s="231" t="s">
        <v>3115</v>
      </c>
      <c r="B6" s="231" t="s">
        <v>153</v>
      </c>
      <c r="C6" s="232">
        <v>500000000</v>
      </c>
      <c r="D6" s="233">
        <v>3.5049999999999999</v>
      </c>
      <c r="E6" s="234">
        <v>47436</v>
      </c>
      <c r="F6" s="234">
        <v>47801</v>
      </c>
    </row>
    <row r="7" spans="1:6" x14ac:dyDescent="0.25">
      <c r="A7" s="231" t="s">
        <v>3116</v>
      </c>
      <c r="B7" s="231" t="s">
        <v>153</v>
      </c>
      <c r="C7" s="232">
        <v>500000000</v>
      </c>
      <c r="D7" s="233">
        <v>3.1859999999999999</v>
      </c>
      <c r="E7" s="234">
        <v>48364</v>
      </c>
      <c r="F7" s="234">
        <v>48729</v>
      </c>
    </row>
    <row r="8" spans="1:6" x14ac:dyDescent="0.25">
      <c r="A8" s="231" t="s">
        <v>3117</v>
      </c>
      <c r="B8" s="231" t="s">
        <v>153</v>
      </c>
      <c r="C8" s="232">
        <v>250000000</v>
      </c>
      <c r="D8" s="233">
        <v>0</v>
      </c>
      <c r="E8" s="234">
        <v>49113</v>
      </c>
      <c r="F8" s="234">
        <v>49478</v>
      </c>
    </row>
    <row r="9" spans="1:6" x14ac:dyDescent="0.25">
      <c r="A9" s="231" t="s">
        <v>3118</v>
      </c>
      <c r="B9" s="231" t="s">
        <v>153</v>
      </c>
      <c r="C9" s="232">
        <v>500000000</v>
      </c>
      <c r="D9" s="233">
        <v>2.4710000000000001</v>
      </c>
      <c r="E9" s="234">
        <v>46435</v>
      </c>
      <c r="F9" s="234">
        <v>46800</v>
      </c>
    </row>
    <row r="10" spans="1:6" x14ac:dyDescent="0.25">
      <c r="A10" s="231" t="s">
        <v>3119</v>
      </c>
      <c r="B10" s="231" t="s">
        <v>153</v>
      </c>
      <c r="C10" s="232">
        <v>500000000</v>
      </c>
      <c r="D10" s="233">
        <v>2.4710000000000001</v>
      </c>
      <c r="E10" s="234">
        <v>46435</v>
      </c>
      <c r="F10" s="234">
        <v>46800</v>
      </c>
    </row>
    <row r="11" spans="1:6" x14ac:dyDescent="0.25">
      <c r="A11" s="231" t="s">
        <v>3120</v>
      </c>
      <c r="B11" s="231" t="s">
        <v>153</v>
      </c>
      <c r="C11" s="232">
        <v>500000000</v>
      </c>
      <c r="D11" s="233">
        <v>2.4710000000000001</v>
      </c>
      <c r="E11" s="234">
        <v>46435</v>
      </c>
      <c r="F11" s="234">
        <v>46800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election activeCell="J30" sqref="J30"/>
    </sheetView>
  </sheetViews>
  <sheetFormatPr defaultColWidth="9.140625"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election activeCell="Q30" sqref="Q30"/>
    </sheetView>
  </sheetViews>
  <sheetFormatPr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I14" sqref="I14"/>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c r="G7" s="6"/>
      <c r="H7" s="6"/>
      <c r="I7" s="6"/>
      <c r="J7" s="7"/>
    </row>
    <row r="8" spans="2:10" ht="26.25" x14ac:dyDescent="0.25">
      <c r="B8" s="5"/>
      <c r="C8" s="6"/>
      <c r="D8" s="6"/>
      <c r="E8" s="6"/>
      <c r="F8" s="10" t="s">
        <v>2957</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election activeCell="F29" sqref="F29"/>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E14" s="28"/>
      <c r="F14" s="28"/>
      <c r="H14" s="20"/>
      <c r="L14" s="20"/>
      <c r="M14" s="20"/>
    </row>
    <row r="15" spans="1:13" x14ac:dyDescent="0.25">
      <c r="A15" s="22" t="s">
        <v>32</v>
      </c>
      <c r="B15" s="36" t="s">
        <v>33</v>
      </c>
      <c r="C15" s="22" t="s">
        <v>2957</v>
      </c>
      <c r="E15" s="28"/>
      <c r="F15" s="28"/>
      <c r="H15" s="20"/>
      <c r="L15" s="20"/>
      <c r="M15" s="20"/>
    </row>
    <row r="16" spans="1:13" x14ac:dyDescent="0.25">
      <c r="A16" s="22" t="s">
        <v>34</v>
      </c>
      <c r="B16" s="36" t="s">
        <v>1485</v>
      </c>
      <c r="C16" s="22" t="s">
        <v>2958</v>
      </c>
      <c r="E16" s="28"/>
      <c r="F16" s="28"/>
      <c r="H16" s="20"/>
      <c r="L16" s="20"/>
      <c r="M16" s="20"/>
    </row>
    <row r="17" spans="1:13" ht="60" x14ac:dyDescent="0.25">
      <c r="A17" s="22" t="s">
        <v>36</v>
      </c>
      <c r="B17" s="36" t="s">
        <v>35</v>
      </c>
      <c r="C17" s="196" t="s">
        <v>3101</v>
      </c>
      <c r="E17" s="28"/>
      <c r="F17" s="28"/>
      <c r="H17" s="20"/>
      <c r="L17" s="20"/>
      <c r="M17" s="20"/>
    </row>
    <row r="18" spans="1:13" outlineLevel="1" x14ac:dyDescent="0.25">
      <c r="A18" s="22" t="s">
        <v>1484</v>
      </c>
      <c r="B18" s="36" t="s">
        <v>37</v>
      </c>
      <c r="C18" s="180">
        <v>46112</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2959</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5601.0858530800006</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0.12917596906947387</v>
      </c>
      <c r="E45" s="92"/>
      <c r="F45" s="137">
        <v>0</v>
      </c>
      <c r="G45" s="22" t="s">
        <v>2960</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851.08585308000056</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5601.0858530800006</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5601.0858530800006</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17.433498</v>
      </c>
      <c r="D66" s="97">
        <v>9.9369765543201893</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2.7913197799999998</v>
      </c>
      <c r="D70" s="93">
        <v>2.9518152899999999</v>
      </c>
      <c r="E70" s="18"/>
      <c r="F70" s="181">
        <f t="shared" ref="F70:F76" si="1">IF($C$77=0,0,IF(C70="","",C70/$C$77))</f>
        <v>4.9835332883981268E-4</v>
      </c>
      <c r="G70" s="99">
        <f t="shared" ref="G70:G76" si="2">IF($D$66="ND2","ND2",IF(OR(D70="ND2",D70=""),"",D70/$D$77))</f>
        <v>5.2700768519318736E-4</v>
      </c>
      <c r="H70" s="20"/>
      <c r="L70" s="20"/>
      <c r="M70" s="20"/>
      <c r="N70" s="51"/>
    </row>
    <row r="71" spans="1:14" x14ac:dyDescent="0.25">
      <c r="A71" s="22" t="s">
        <v>103</v>
      </c>
      <c r="B71" s="18" t="s">
        <v>955</v>
      </c>
      <c r="C71" s="93">
        <v>10.54863211</v>
      </c>
      <c r="D71" s="93">
        <v>13.72634745</v>
      </c>
      <c r="E71" s="18"/>
      <c r="F71" s="181">
        <f t="shared" si="1"/>
        <v>1.8833191253798363E-3</v>
      </c>
      <c r="G71" s="99">
        <f t="shared" si="2"/>
        <v>2.4506582848488161E-3</v>
      </c>
      <c r="H71" s="20"/>
      <c r="L71" s="20"/>
      <c r="M71" s="20"/>
      <c r="N71" s="51"/>
    </row>
    <row r="72" spans="1:14" x14ac:dyDescent="0.25">
      <c r="A72" s="22" t="s">
        <v>104</v>
      </c>
      <c r="B72" s="18" t="s">
        <v>956</v>
      </c>
      <c r="C72" s="93">
        <v>29.29632209</v>
      </c>
      <c r="D72" s="93">
        <v>44.405842649999997</v>
      </c>
      <c r="E72" s="18"/>
      <c r="F72" s="181">
        <f t="shared" si="1"/>
        <v>5.2304718867842654E-3</v>
      </c>
      <c r="G72" s="99">
        <f t="shared" si="2"/>
        <v>7.9280774861862757E-3</v>
      </c>
      <c r="H72" s="20"/>
      <c r="L72" s="20"/>
      <c r="M72" s="20"/>
      <c r="N72" s="51"/>
    </row>
    <row r="73" spans="1:14" x14ac:dyDescent="0.25">
      <c r="A73" s="22" t="s">
        <v>105</v>
      </c>
      <c r="B73" s="18" t="s">
        <v>957</v>
      </c>
      <c r="C73" s="93">
        <v>44.021020849999999</v>
      </c>
      <c r="D73" s="93">
        <v>58.779165190000008</v>
      </c>
      <c r="E73" s="18"/>
      <c r="F73" s="181">
        <f t="shared" si="1"/>
        <v>7.8593726296470063E-3</v>
      </c>
      <c r="G73" s="99">
        <f t="shared" si="2"/>
        <v>1.0494244639667099E-2</v>
      </c>
      <c r="H73" s="20"/>
      <c r="L73" s="20"/>
      <c r="M73" s="20"/>
      <c r="N73" s="51"/>
    </row>
    <row r="74" spans="1:14" x14ac:dyDescent="0.25">
      <c r="A74" s="22" t="s">
        <v>106</v>
      </c>
      <c r="B74" s="18" t="s">
        <v>958</v>
      </c>
      <c r="C74" s="93">
        <v>50.197952849999993</v>
      </c>
      <c r="D74" s="93">
        <v>92.711428720000001</v>
      </c>
      <c r="E74" s="18"/>
      <c r="F74" s="181">
        <f t="shared" si="1"/>
        <v>8.9621823636922959E-3</v>
      </c>
      <c r="G74" s="99">
        <f t="shared" si="2"/>
        <v>1.6552402721879116E-2</v>
      </c>
      <c r="H74" s="20"/>
      <c r="L74" s="20"/>
      <c r="M74" s="20"/>
      <c r="N74" s="51"/>
    </row>
    <row r="75" spans="1:14" x14ac:dyDescent="0.25">
      <c r="A75" s="22" t="s">
        <v>107</v>
      </c>
      <c r="B75" s="18" t="s">
        <v>959</v>
      </c>
      <c r="C75" s="93">
        <v>654.85961035000003</v>
      </c>
      <c r="D75" s="93">
        <v>3148.0414124700001</v>
      </c>
      <c r="E75" s="18"/>
      <c r="F75" s="181">
        <f t="shared" si="1"/>
        <v>0.11691654574262544</v>
      </c>
      <c r="G75" s="99">
        <f t="shared" si="2"/>
        <v>0.56204127111154945</v>
      </c>
      <c r="H75" s="20"/>
      <c r="L75" s="20"/>
      <c r="M75" s="20"/>
      <c r="N75" s="51"/>
    </row>
    <row r="76" spans="1:14" x14ac:dyDescent="0.25">
      <c r="A76" s="22" t="s">
        <v>108</v>
      </c>
      <c r="B76" s="18" t="s">
        <v>960</v>
      </c>
      <c r="C76" s="93">
        <v>4809.3709950499997</v>
      </c>
      <c r="D76" s="93">
        <v>2240.46984131</v>
      </c>
      <c r="E76" s="18"/>
      <c r="F76" s="181">
        <f t="shared" si="1"/>
        <v>0.85864975492303131</v>
      </c>
      <c r="G76" s="99">
        <f t="shared" si="2"/>
        <v>0.40000633807067615</v>
      </c>
      <c r="H76" s="20"/>
      <c r="L76" s="20"/>
      <c r="M76" s="20"/>
      <c r="N76" s="51"/>
    </row>
    <row r="77" spans="1:14" x14ac:dyDescent="0.25">
      <c r="A77" s="22" t="s">
        <v>109</v>
      </c>
      <c r="B77" s="54" t="s">
        <v>88</v>
      </c>
      <c r="C77" s="95">
        <f>SUM(C70:C76)</f>
        <v>5601.0858530799997</v>
      </c>
      <c r="D77" s="95">
        <f>SUM(D70:D76)</f>
        <v>5601.0858530799997</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0.98951268000000003</v>
      </c>
      <c r="D79" s="95" t="str">
        <f>IF($D$66="ND2","ND2","")</f>
        <v/>
      </c>
      <c r="E79" s="39"/>
      <c r="F79" s="99">
        <f>IF($C$77=0,"",IF(C79="","",C79/$C$77))</f>
        <v>1.7666443721013018E-4</v>
      </c>
      <c r="G79" s="99" t="str">
        <f>IF($D$66="ND2","ND2",IF(OR(D79="ND2",D79=""),"",D79/$D$77))</f>
        <v/>
      </c>
      <c r="H79" s="20"/>
      <c r="L79" s="20"/>
      <c r="M79" s="20"/>
      <c r="N79" s="51"/>
    </row>
    <row r="80" spans="1:14" hidden="1" outlineLevel="1" x14ac:dyDescent="0.25">
      <c r="A80" s="22" t="s">
        <v>114</v>
      </c>
      <c r="B80" s="55" t="s">
        <v>115</v>
      </c>
      <c r="C80" s="95">
        <v>1.8018071</v>
      </c>
      <c r="D80" s="95" t="str">
        <f>IF($D$66="ND2","ND2","")</f>
        <v/>
      </c>
      <c r="E80" s="39"/>
      <c r="F80" s="99">
        <f>IF($C$77=0,"",IF(C80="","",C80/$C$77))</f>
        <v>3.2168889162968256E-4</v>
      </c>
      <c r="G80" s="99" t="str">
        <f>IF($D$66="ND2","ND2",IF(OR(D80="ND2",D80=""),"",D80/$D$77))</f>
        <v/>
      </c>
      <c r="H80" s="20"/>
      <c r="L80" s="20"/>
      <c r="M80" s="20"/>
      <c r="N80" s="51"/>
    </row>
    <row r="81" spans="1:14" hidden="1" outlineLevel="1" x14ac:dyDescent="0.25">
      <c r="A81" s="22" t="s">
        <v>116</v>
      </c>
      <c r="B81" s="55" t="s">
        <v>117</v>
      </c>
      <c r="C81" s="95">
        <v>3.8171242300000001</v>
      </c>
      <c r="D81" s="95" t="str">
        <f>IF($D$66="ND2","ND2","")</f>
        <v/>
      </c>
      <c r="E81" s="39"/>
      <c r="F81" s="99">
        <f>IF($C$77=0,"",IF(C81="","",C81/$C$77))</f>
        <v>6.8149718289016925E-4</v>
      </c>
      <c r="G81" s="99" t="str">
        <f>IF($D$66="ND2","ND2",IF(OR(D81="ND2",D81=""),"",D81/$D$77))</f>
        <v/>
      </c>
      <c r="H81" s="20"/>
      <c r="L81" s="20"/>
      <c r="M81" s="20"/>
      <c r="N81" s="51"/>
    </row>
    <row r="82" spans="1:14" hidden="1" outlineLevel="1" x14ac:dyDescent="0.25">
      <c r="A82" s="22" t="s">
        <v>118</v>
      </c>
      <c r="B82" s="55" t="s">
        <v>119</v>
      </c>
      <c r="C82" s="95">
        <v>6.7315078799999997</v>
      </c>
      <c r="D82" s="95" t="str">
        <f>IF($D$66="ND2","ND2","")</f>
        <v/>
      </c>
      <c r="E82" s="39"/>
      <c r="F82" s="99">
        <f>IF($C$77=0,"",IF(C82="","",C82/$C$77))</f>
        <v>1.2018219424896671E-3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3.4077999999999999</v>
      </c>
      <c r="D89" s="97">
        <v>1.5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0.10526315789473684</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5601.0858530800006</v>
      </c>
      <c r="D112" s="93">
        <v>5601.0858530800006</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5601.0858530800006</v>
      </c>
      <c r="D131" s="93">
        <f>SUM(D112:D130)</f>
        <v>5601.0858530800006</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42.581665270000002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42.581665270000002</v>
      </c>
      <c r="E179" s="49"/>
      <c r="F179" s="100">
        <f>SUM(F174:F178)</f>
        <v>1</v>
      </c>
      <c r="G179" s="47"/>
      <c r="H179" s="20"/>
      <c r="L179" s="20"/>
      <c r="M179" s="20"/>
      <c r="N179" s="51"/>
    </row>
    <row r="180" spans="1:14" hidden="1" outlineLevel="1" x14ac:dyDescent="0.25">
      <c r="A180" s="22" t="s">
        <v>228</v>
      </c>
      <c r="B180" s="60" t="s">
        <v>2961</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2962</v>
      </c>
      <c r="C181" s="103"/>
      <c r="F181" s="99" t="str">
        <f t="shared" si="12"/>
        <v/>
      </c>
    </row>
    <row r="182" spans="1:14" ht="30" hidden="1" outlineLevel="1" x14ac:dyDescent="0.25">
      <c r="A182" s="22" t="s">
        <v>230</v>
      </c>
      <c r="B182" s="60" t="s">
        <v>2963</v>
      </c>
      <c r="C182" s="93"/>
      <c r="E182" s="49"/>
      <c r="F182" s="99" t="str">
        <f t="shared" si="12"/>
        <v/>
      </c>
      <c r="G182" s="47"/>
      <c r="H182" s="20"/>
      <c r="L182" s="20"/>
      <c r="M182" s="20"/>
      <c r="N182" s="51"/>
    </row>
    <row r="183" spans="1:14" hidden="1" outlineLevel="1" x14ac:dyDescent="0.25">
      <c r="A183" s="22" t="s">
        <v>231</v>
      </c>
      <c r="B183" s="60" t="s">
        <v>2964</v>
      </c>
      <c r="C183" s="93"/>
      <c r="E183" s="49"/>
      <c r="F183" s="99" t="str">
        <f t="shared" si="12"/>
        <v/>
      </c>
      <c r="G183" s="47"/>
      <c r="H183" s="20"/>
      <c r="L183" s="20"/>
      <c r="M183" s="20"/>
      <c r="N183" s="51"/>
    </row>
    <row r="184" spans="1:14" s="60" customFormat="1" hidden="1" outlineLevel="1" x14ac:dyDescent="0.25">
      <c r="A184" s="22" t="s">
        <v>232</v>
      </c>
      <c r="B184" s="60" t="s">
        <v>2965</v>
      </c>
      <c r="C184" s="103"/>
      <c r="F184" s="99" t="str">
        <f t="shared" si="12"/>
        <v/>
      </c>
    </row>
    <row r="185" spans="1:14" hidden="1" outlineLevel="1" x14ac:dyDescent="0.25">
      <c r="A185" s="22" t="s">
        <v>233</v>
      </c>
      <c r="B185" s="60" t="s">
        <v>2966</v>
      </c>
      <c r="C185" s="93"/>
      <c r="E185" s="49"/>
      <c r="F185" s="99" t="str">
        <f t="shared" si="12"/>
        <v/>
      </c>
      <c r="G185" s="47"/>
      <c r="H185" s="20"/>
      <c r="L185" s="20"/>
      <c r="M185" s="20"/>
      <c r="N185" s="51"/>
    </row>
    <row r="186" spans="1:14" hidden="1" outlineLevel="1" x14ac:dyDescent="0.25">
      <c r="A186" s="22" t="s">
        <v>234</v>
      </c>
      <c r="B186" s="60" t="s">
        <v>2967</v>
      </c>
      <c r="C186" s="93"/>
      <c r="E186" s="49"/>
      <c r="F186" s="99" t="str">
        <f t="shared" si="12"/>
        <v/>
      </c>
      <c r="G186" s="47"/>
      <c r="H186" s="20"/>
      <c r="L186" s="20"/>
      <c r="M186" s="20"/>
      <c r="N186" s="51"/>
    </row>
    <row r="187" spans="1:14" hidden="1" outlineLevel="1" x14ac:dyDescent="0.25">
      <c r="A187" s="22" t="s">
        <v>235</v>
      </c>
      <c r="B187" s="60" t="s">
        <v>2968</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42.581665270000002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42.581665270000002</v>
      </c>
      <c r="D208" s="39"/>
      <c r="E208" s="49"/>
      <c r="F208" s="99">
        <f>SUM(F193:F195)</f>
        <v>1</v>
      </c>
      <c r="G208" s="49"/>
      <c r="H208" s="20"/>
      <c r="L208" s="20"/>
      <c r="M208" s="20"/>
      <c r="N208" s="51"/>
    </row>
    <row r="209" spans="1:14" outlineLevel="1" x14ac:dyDescent="0.25">
      <c r="A209" s="22" t="s">
        <v>270</v>
      </c>
      <c r="B209" s="54" t="s">
        <v>88</v>
      </c>
      <c r="C209" s="95">
        <f>SUM(C193:C207)</f>
        <v>42.581665270000002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2959</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2959</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2969</v>
      </c>
      <c r="C323" s="37" t="s">
        <v>2970</v>
      </c>
      <c r="H323" s="20"/>
      <c r="I323" s="51"/>
      <c r="J323" s="51"/>
      <c r="K323" s="51"/>
      <c r="L323" s="51"/>
      <c r="M323" s="51"/>
      <c r="N323" s="51"/>
    </row>
    <row r="324" spans="1:14" outlineLevel="1" x14ac:dyDescent="0.25">
      <c r="A324" s="22" t="s">
        <v>333</v>
      </c>
      <c r="B324" s="37" t="s">
        <v>2971</v>
      </c>
      <c r="C324" s="22" t="s">
        <v>3102</v>
      </c>
      <c r="H324" s="20"/>
      <c r="I324" s="51"/>
      <c r="J324" s="51"/>
      <c r="K324" s="51"/>
      <c r="L324" s="51"/>
      <c r="M324" s="51"/>
      <c r="N324" s="51"/>
    </row>
    <row r="325" spans="1:14" outlineLevel="1" x14ac:dyDescent="0.25">
      <c r="A325" s="22" t="s">
        <v>335</v>
      </c>
      <c r="B325" s="37" t="s">
        <v>2973</v>
      </c>
      <c r="C325" s="22" t="s">
        <v>3102</v>
      </c>
      <c r="H325" s="20"/>
      <c r="I325" s="51"/>
      <c r="J325" s="51"/>
      <c r="K325" s="51"/>
      <c r="L325" s="51"/>
      <c r="M325" s="51"/>
      <c r="N325" s="51"/>
    </row>
    <row r="326" spans="1:14" outlineLevel="1" x14ac:dyDescent="0.25">
      <c r="A326" s="22" t="s">
        <v>336</v>
      </c>
      <c r="B326" s="37" t="s">
        <v>2974</v>
      </c>
      <c r="C326" s="22" t="s">
        <v>2975</v>
      </c>
      <c r="H326" s="20"/>
      <c r="I326" s="51"/>
      <c r="J326" s="51"/>
      <c r="K326" s="51"/>
      <c r="L326" s="51"/>
      <c r="M326" s="51"/>
      <c r="N326" s="51"/>
    </row>
    <row r="327" spans="1:14" outlineLevel="1" x14ac:dyDescent="0.25">
      <c r="A327" s="22" t="s">
        <v>337</v>
      </c>
      <c r="B327" s="37" t="s">
        <v>334</v>
      </c>
      <c r="C327" s="22" t="s">
        <v>2975</v>
      </c>
      <c r="H327" s="20"/>
      <c r="I327" s="51"/>
      <c r="J327" s="51"/>
      <c r="K327" s="51"/>
      <c r="L327" s="51"/>
      <c r="M327" s="51"/>
      <c r="N327" s="51"/>
    </row>
    <row r="328" spans="1:14" outlineLevel="1" x14ac:dyDescent="0.25">
      <c r="A328" s="22" t="s">
        <v>338</v>
      </c>
      <c r="B328" s="37" t="s">
        <v>2976</v>
      </c>
      <c r="C328" s="22" t="s">
        <v>2977</v>
      </c>
      <c r="H328" s="20"/>
      <c r="I328" s="51"/>
      <c r="J328" s="51"/>
      <c r="K328" s="51"/>
      <c r="L328" s="51"/>
      <c r="M328" s="51"/>
      <c r="N328" s="51"/>
    </row>
    <row r="329" spans="1:14" outlineLevel="1" x14ac:dyDescent="0.25">
      <c r="A329" s="22" t="s">
        <v>339</v>
      </c>
      <c r="B329" s="37" t="s">
        <v>2978</v>
      </c>
      <c r="C329" s="22" t="s">
        <v>2977</v>
      </c>
      <c r="H329" s="20"/>
      <c r="I329" s="51"/>
      <c r="J329" s="51"/>
      <c r="K329" s="51"/>
      <c r="L329" s="51"/>
      <c r="M329" s="51"/>
      <c r="N329" s="51"/>
    </row>
    <row r="330" spans="1:14" hidden="1" outlineLevel="1" x14ac:dyDescent="0.25">
      <c r="A330" s="22" t="s">
        <v>341</v>
      </c>
      <c r="B330" s="50" t="s">
        <v>2979</v>
      </c>
      <c r="C330" s="22" t="s">
        <v>2980</v>
      </c>
      <c r="H330" s="20"/>
      <c r="I330" s="51"/>
      <c r="J330" s="51"/>
      <c r="K330" s="51"/>
      <c r="L330" s="51"/>
      <c r="M330" s="51"/>
      <c r="N330" s="51"/>
    </row>
    <row r="331" spans="1:14" hidden="1" outlineLevel="1" x14ac:dyDescent="0.25">
      <c r="A331" s="22" t="s">
        <v>343</v>
      </c>
      <c r="B331" s="50" t="s">
        <v>2981</v>
      </c>
      <c r="C331" s="22" t="s">
        <v>2980</v>
      </c>
      <c r="H331" s="20"/>
      <c r="I331" s="51"/>
      <c r="J331" s="51"/>
      <c r="K331" s="51"/>
      <c r="L331" s="51"/>
      <c r="M331" s="51"/>
      <c r="N331" s="51"/>
    </row>
    <row r="332" spans="1:14" hidden="1" outlineLevel="1" x14ac:dyDescent="0.25">
      <c r="A332" s="22" t="s">
        <v>344</v>
      </c>
      <c r="B332" s="50" t="s">
        <v>340</v>
      </c>
      <c r="C332" s="22" t="s">
        <v>2982</v>
      </c>
      <c r="H332" s="20"/>
      <c r="I332" s="51"/>
      <c r="J332" s="51"/>
      <c r="K332" s="51"/>
      <c r="L332" s="51"/>
      <c r="M332" s="51"/>
      <c r="N332" s="51"/>
    </row>
    <row r="333" spans="1:14" hidden="1" outlineLevel="1" x14ac:dyDescent="0.25">
      <c r="A333" s="22" t="s">
        <v>345</v>
      </c>
      <c r="B333" s="50" t="s">
        <v>2983</v>
      </c>
      <c r="C333" s="22" t="s">
        <v>2984</v>
      </c>
      <c r="H333" s="20"/>
      <c r="I333" s="51"/>
      <c r="J333" s="51"/>
      <c r="K333" s="51"/>
      <c r="L333" s="51"/>
      <c r="M333" s="51"/>
      <c r="N333" s="51"/>
    </row>
    <row r="334" spans="1:14" hidden="1" outlineLevel="1" x14ac:dyDescent="0.25">
      <c r="A334" s="22" t="s">
        <v>346</v>
      </c>
      <c r="B334" s="50" t="s">
        <v>2985</v>
      </c>
      <c r="C334" s="22" t="s">
        <v>2984</v>
      </c>
      <c r="H334" s="20"/>
      <c r="I334" s="51"/>
      <c r="J334" s="51"/>
      <c r="K334" s="51"/>
      <c r="L334" s="51"/>
      <c r="M334" s="51"/>
      <c r="N334" s="51"/>
    </row>
    <row r="335" spans="1:14" hidden="1" outlineLevel="1" x14ac:dyDescent="0.25">
      <c r="A335" s="22" t="s">
        <v>347</v>
      </c>
      <c r="B335" s="50" t="s">
        <v>2986</v>
      </c>
      <c r="C335" s="22" t="s">
        <v>2987</v>
      </c>
      <c r="H335" s="20"/>
      <c r="I335" s="51"/>
      <c r="J335" s="51"/>
      <c r="K335" s="51"/>
      <c r="L335" s="51"/>
      <c r="M335" s="51"/>
      <c r="N335" s="51"/>
    </row>
    <row r="336" spans="1:14" hidden="1" outlineLevel="1" x14ac:dyDescent="0.25">
      <c r="A336" s="22" t="s">
        <v>348</v>
      </c>
      <c r="B336" s="50" t="s">
        <v>2988</v>
      </c>
      <c r="C336" s="22" t="s">
        <v>2989</v>
      </c>
      <c r="H336" s="20"/>
      <c r="I336" s="51"/>
      <c r="J336" s="51"/>
      <c r="K336" s="51"/>
      <c r="L336" s="51"/>
      <c r="M336" s="51"/>
      <c r="N336" s="51"/>
    </row>
    <row r="337" spans="1:14" ht="30" hidden="1" outlineLevel="1" x14ac:dyDescent="0.25">
      <c r="A337" s="22" t="s">
        <v>349</v>
      </c>
      <c r="B337" s="50" t="s">
        <v>2990</v>
      </c>
      <c r="C337" s="22" t="s">
        <v>2991</v>
      </c>
      <c r="H337" s="20"/>
      <c r="I337" s="51"/>
      <c r="J337" s="51"/>
      <c r="K337" s="51"/>
      <c r="L337" s="51"/>
      <c r="M337" s="51"/>
      <c r="N337" s="51"/>
    </row>
    <row r="338" spans="1:14" hidden="1" outlineLevel="1" x14ac:dyDescent="0.25">
      <c r="A338" s="22" t="s">
        <v>350</v>
      </c>
      <c r="B338" s="50" t="s">
        <v>2992</v>
      </c>
      <c r="C338" s="22" t="s">
        <v>2957</v>
      </c>
      <c r="H338" s="20"/>
      <c r="I338" s="51"/>
      <c r="J338" s="51"/>
      <c r="K338" s="51"/>
      <c r="L338" s="51"/>
      <c r="M338" s="51"/>
      <c r="N338" s="51"/>
    </row>
    <row r="339" spans="1:14" hidden="1" outlineLevel="1" x14ac:dyDescent="0.25">
      <c r="A339" s="22" t="s">
        <v>351</v>
      </c>
      <c r="B339" s="50" t="s">
        <v>2993</v>
      </c>
      <c r="C339" s="22" t="s">
        <v>2957</v>
      </c>
      <c r="H339" s="20"/>
      <c r="I339" s="51"/>
      <c r="J339" s="51"/>
      <c r="K339" s="51"/>
      <c r="L339" s="51"/>
      <c r="M339" s="51"/>
      <c r="N339" s="51"/>
    </row>
    <row r="340" spans="1:14" hidden="1" outlineLevel="1" x14ac:dyDescent="0.25">
      <c r="A340" s="22" t="s">
        <v>352</v>
      </c>
      <c r="B340" s="50" t="s">
        <v>2994</v>
      </c>
      <c r="C340" s="22" t="s">
        <v>2957</v>
      </c>
      <c r="H340" s="20"/>
      <c r="I340" s="51"/>
      <c r="J340" s="51"/>
      <c r="K340" s="51"/>
      <c r="L340" s="51"/>
      <c r="M340" s="51"/>
      <c r="N340" s="51"/>
    </row>
    <row r="341" spans="1:14" hidden="1" outlineLevel="1" x14ac:dyDescent="0.25">
      <c r="A341" s="22" t="s">
        <v>353</v>
      </c>
      <c r="B341" s="50" t="s">
        <v>1519</v>
      </c>
      <c r="C341" s="22" t="s">
        <v>2957</v>
      </c>
      <c r="H341" s="20"/>
      <c r="I341" s="51"/>
      <c r="J341" s="51"/>
      <c r="K341" s="51"/>
      <c r="L341" s="51"/>
      <c r="M341" s="51"/>
      <c r="N341" s="51"/>
    </row>
    <row r="342" spans="1:14" hidden="1" outlineLevel="1" x14ac:dyDescent="0.25">
      <c r="A342" s="22" t="s">
        <v>354</v>
      </c>
      <c r="B342" s="50" t="s">
        <v>2995</v>
      </c>
      <c r="C342" s="22" t="s">
        <v>2957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17F9BBE2-DD5F-476D-A836-3F43F3F61FFD}"/>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15" sqref="C11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5601.0858530799997</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5601.0858530799997</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28999</v>
      </c>
      <c r="D28" s="94" t="str">
        <f>IF(C28="","","ND2")</f>
        <v>ND2</v>
      </c>
      <c r="F28" s="94">
        <f>IF(C28=0,"",IF(C28="","",C28))</f>
        <v>28999</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c r="C99" s="136">
        <f>SUM(C100:C148)</f>
        <v>1</v>
      </c>
      <c r="D99" s="136" t="str">
        <f t="shared" ref="D99:D112" si="1">IF(C99="","","ND2")</f>
        <v>ND2</v>
      </c>
      <c r="E99" s="136"/>
      <c r="F99" s="136">
        <f t="shared" ref="F99:F112" si="2">IF(C99="","",C99)</f>
        <v>1</v>
      </c>
      <c r="G99" s="22"/>
    </row>
    <row r="100" spans="1:7" x14ac:dyDescent="0.25">
      <c r="A100" s="22" t="s">
        <v>510</v>
      </c>
      <c r="B100" s="39" t="s">
        <v>2996</v>
      </c>
      <c r="C100" s="90">
        <v>3.9459389999999997E-2</v>
      </c>
      <c r="D100" s="90" t="str">
        <f t="shared" si="1"/>
        <v>ND2</v>
      </c>
      <c r="E100" s="90"/>
      <c r="F100" s="90">
        <f t="shared" si="2"/>
        <v>3.9459389999999997E-2</v>
      </c>
      <c r="G100" s="22"/>
    </row>
    <row r="101" spans="1:7" x14ac:dyDescent="0.25">
      <c r="A101" s="22" t="s">
        <v>511</v>
      </c>
      <c r="B101" s="39" t="s">
        <v>2997</v>
      </c>
      <c r="C101" s="90">
        <v>4.7370879999999997E-2</v>
      </c>
      <c r="D101" s="90" t="str">
        <f t="shared" si="1"/>
        <v>ND2</v>
      </c>
      <c r="E101" s="90"/>
      <c r="F101" s="90">
        <f t="shared" si="2"/>
        <v>4.7370879999999997E-2</v>
      </c>
      <c r="G101" s="22"/>
    </row>
    <row r="102" spans="1:7" x14ac:dyDescent="0.25">
      <c r="A102" s="22" t="s">
        <v>512</v>
      </c>
      <c r="B102" s="39" t="s">
        <v>2998</v>
      </c>
      <c r="C102" s="90">
        <v>3.7346959999999998E-2</v>
      </c>
      <c r="D102" s="90" t="str">
        <f t="shared" si="1"/>
        <v>ND2</v>
      </c>
      <c r="E102" s="90"/>
      <c r="F102" s="90">
        <f t="shared" si="2"/>
        <v>3.7346959999999998E-2</v>
      </c>
      <c r="G102" s="22"/>
    </row>
    <row r="103" spans="1:7" x14ac:dyDescent="0.25">
      <c r="A103" s="22" t="s">
        <v>513</v>
      </c>
      <c r="B103" s="39" t="s">
        <v>2999</v>
      </c>
      <c r="C103" s="90">
        <v>8.5844359999999995E-2</v>
      </c>
      <c r="D103" s="90" t="str">
        <f t="shared" si="1"/>
        <v>ND2</v>
      </c>
      <c r="E103" s="90"/>
      <c r="F103" s="90">
        <f t="shared" si="2"/>
        <v>8.5844359999999995E-2</v>
      </c>
      <c r="G103" s="22"/>
    </row>
    <row r="104" spans="1:7" x14ac:dyDescent="0.25">
      <c r="A104" s="22" t="s">
        <v>514</v>
      </c>
      <c r="B104" s="39" t="s">
        <v>3000</v>
      </c>
      <c r="C104" s="90">
        <v>0.13643317999999999</v>
      </c>
      <c r="D104" s="90" t="str">
        <f t="shared" si="1"/>
        <v>ND2</v>
      </c>
      <c r="E104" s="90"/>
      <c r="F104" s="90">
        <f t="shared" si="2"/>
        <v>0.13643317999999999</v>
      </c>
      <c r="G104" s="22"/>
    </row>
    <row r="105" spans="1:7" x14ac:dyDescent="0.25">
      <c r="A105" s="22" t="s">
        <v>515</v>
      </c>
      <c r="B105" s="39" t="s">
        <v>3001</v>
      </c>
      <c r="C105" s="90">
        <v>0.12773936</v>
      </c>
      <c r="D105" s="90" t="str">
        <f t="shared" si="1"/>
        <v>ND2</v>
      </c>
      <c r="E105" s="90"/>
      <c r="F105" s="90">
        <f t="shared" si="2"/>
        <v>0.12773936</v>
      </c>
      <c r="G105" s="22"/>
    </row>
    <row r="106" spans="1:7" x14ac:dyDescent="0.25">
      <c r="A106" s="22" t="s">
        <v>516</v>
      </c>
      <c r="B106" s="39" t="s">
        <v>3002</v>
      </c>
      <c r="C106" s="90">
        <v>0.19524656000000001</v>
      </c>
      <c r="D106" s="90" t="str">
        <f t="shared" si="1"/>
        <v>ND2</v>
      </c>
      <c r="E106" s="90"/>
      <c r="F106" s="90">
        <f t="shared" si="2"/>
        <v>0.19524656000000001</v>
      </c>
      <c r="G106" s="22"/>
    </row>
    <row r="107" spans="1:7" x14ac:dyDescent="0.25">
      <c r="A107" s="22" t="s">
        <v>517</v>
      </c>
      <c r="B107" s="39" t="s">
        <v>3003</v>
      </c>
      <c r="C107" s="90">
        <v>2.6997449999999999E-2</v>
      </c>
      <c r="D107" s="90" t="str">
        <f t="shared" si="1"/>
        <v>ND2</v>
      </c>
      <c r="E107" s="90"/>
      <c r="F107" s="90">
        <f t="shared" si="2"/>
        <v>2.6997449999999999E-2</v>
      </c>
      <c r="G107" s="22"/>
    </row>
    <row r="108" spans="1:7" x14ac:dyDescent="0.25">
      <c r="A108" s="22" t="s">
        <v>518</v>
      </c>
      <c r="B108" s="39" t="s">
        <v>3004</v>
      </c>
      <c r="C108" s="90">
        <v>0.14743837000000001</v>
      </c>
      <c r="D108" s="90" t="str">
        <f t="shared" si="1"/>
        <v>ND2</v>
      </c>
      <c r="E108" s="90"/>
      <c r="F108" s="90">
        <f t="shared" si="2"/>
        <v>0.14743837000000001</v>
      </c>
      <c r="G108" s="22"/>
    </row>
    <row r="109" spans="1:7" x14ac:dyDescent="0.25">
      <c r="A109" s="22" t="s">
        <v>519</v>
      </c>
      <c r="B109" s="39" t="s">
        <v>3005</v>
      </c>
      <c r="C109" s="90">
        <v>7.1443900000000005E-2</v>
      </c>
      <c r="D109" s="90" t="str">
        <f t="shared" si="1"/>
        <v>ND2</v>
      </c>
      <c r="E109" s="90"/>
      <c r="F109" s="90">
        <f t="shared" si="2"/>
        <v>7.1443900000000005E-2</v>
      </c>
      <c r="G109" s="22"/>
    </row>
    <row r="110" spans="1:7" x14ac:dyDescent="0.25">
      <c r="A110" s="22" t="s">
        <v>520</v>
      </c>
      <c r="B110" s="39" t="s">
        <v>3006</v>
      </c>
      <c r="C110" s="90">
        <v>6.2881989999999999E-2</v>
      </c>
      <c r="D110" s="90" t="str">
        <f t="shared" si="1"/>
        <v>ND2</v>
      </c>
      <c r="E110" s="90"/>
      <c r="F110" s="90">
        <f t="shared" si="2"/>
        <v>6.2881989999999999E-2</v>
      </c>
      <c r="G110" s="22"/>
    </row>
    <row r="111" spans="1:7" x14ac:dyDescent="0.25">
      <c r="A111" s="22" t="s">
        <v>521</v>
      </c>
      <c r="B111" s="39" t="s">
        <v>3007</v>
      </c>
      <c r="C111" s="90">
        <v>2.17976E-2</v>
      </c>
      <c r="D111" s="90" t="str">
        <f t="shared" si="1"/>
        <v>ND2</v>
      </c>
      <c r="E111" s="90"/>
      <c r="F111" s="90">
        <f t="shared" si="2"/>
        <v>2.17976E-2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0.98702376999999997</v>
      </c>
      <c r="D150" s="90" t="str">
        <f>IF(C150="","","ND2")</f>
        <v>ND2</v>
      </c>
      <c r="E150" s="91"/>
      <c r="F150" s="90">
        <f>IF(C150="","",C150)</f>
        <v>0.98702376999999997</v>
      </c>
    </row>
    <row r="151" spans="1:7" x14ac:dyDescent="0.25">
      <c r="A151" s="22" t="s">
        <v>543</v>
      </c>
      <c r="B151" s="22" t="s">
        <v>3010</v>
      </c>
      <c r="C151" s="90">
        <v>1.297623E-2</v>
      </c>
      <c r="D151" s="90" t="str">
        <f>IF(C151="","","ND2")</f>
        <v>ND2</v>
      </c>
      <c r="E151" s="91"/>
      <c r="F151" s="90">
        <f>IF(C151="","",C151)</f>
        <v>1.297623E-2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0.38849225999999998</v>
      </c>
      <c r="D160" s="137" t="str">
        <f>IF(C160="","","ND2")</f>
        <v>ND2</v>
      </c>
      <c r="E160" s="91"/>
      <c r="F160" s="137">
        <f>IF(C160="","",C160)</f>
        <v>0.38849225999999998</v>
      </c>
    </row>
    <row r="161" spans="1:7" x14ac:dyDescent="0.25">
      <c r="A161" s="22" t="s">
        <v>555</v>
      </c>
      <c r="B161" s="107" t="s">
        <v>556</v>
      </c>
      <c r="C161" s="137">
        <v>0.61150773999999997</v>
      </c>
      <c r="D161" s="137" t="str">
        <f>IF(C161="","","ND2")</f>
        <v>ND2</v>
      </c>
      <c r="E161" s="91"/>
      <c r="F161" s="137">
        <f>IF(C161="","",C161)</f>
        <v>0.61150773999999997</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2.201438E-2</v>
      </c>
      <c r="D170" s="90" t="str">
        <f>IF(C170="","","ND2")</f>
        <v>ND2</v>
      </c>
      <c r="E170" s="91"/>
      <c r="F170" s="90">
        <f>IF(C170="","",C170)</f>
        <v>2.201438E-2</v>
      </c>
    </row>
    <row r="171" spans="1:7" x14ac:dyDescent="0.25">
      <c r="A171" s="22" t="s">
        <v>567</v>
      </c>
      <c r="B171" s="18" t="s">
        <v>3013</v>
      </c>
      <c r="C171" s="90">
        <v>3.6009180000000002E-2</v>
      </c>
      <c r="D171" s="90" t="str">
        <f>IF(C171="","","ND2")</f>
        <v>ND2</v>
      </c>
      <c r="E171" s="91"/>
      <c r="F171" s="90">
        <f>IF(C171="","",C171)</f>
        <v>3.6009180000000002E-2</v>
      </c>
    </row>
    <row r="172" spans="1:7" x14ac:dyDescent="0.25">
      <c r="A172" s="22" t="s">
        <v>568</v>
      </c>
      <c r="B172" s="18" t="s">
        <v>3014</v>
      </c>
      <c r="C172" s="90">
        <v>8.2145739999999995E-2</v>
      </c>
      <c r="D172" s="90" t="str">
        <f>IF(C172="","","ND2")</f>
        <v>ND2</v>
      </c>
      <c r="E172" s="90"/>
      <c r="F172" s="90">
        <f>IF(C172="","",C172)</f>
        <v>8.2145739999999995E-2</v>
      </c>
    </row>
    <row r="173" spans="1:7" x14ac:dyDescent="0.25">
      <c r="A173" s="22" t="s">
        <v>569</v>
      </c>
      <c r="B173" s="18" t="s">
        <v>3015</v>
      </c>
      <c r="C173" s="90">
        <v>0.19351131999999999</v>
      </c>
      <c r="D173" s="90" t="str">
        <f>IF(C173="","","ND2")</f>
        <v>ND2</v>
      </c>
      <c r="E173" s="90"/>
      <c r="F173" s="90">
        <f>IF(C173="","",C173)</f>
        <v>0.19351131999999999</v>
      </c>
    </row>
    <row r="174" spans="1:7" x14ac:dyDescent="0.25">
      <c r="A174" s="22" t="s">
        <v>570</v>
      </c>
      <c r="B174" s="18" t="s">
        <v>1498</v>
      </c>
      <c r="C174" s="90">
        <v>0.66631938999999996</v>
      </c>
      <c r="D174" s="90" t="str">
        <f>IF(C174="","","ND2")</f>
        <v>ND2</v>
      </c>
      <c r="E174" s="90"/>
      <c r="F174" s="90">
        <f>IF(C174="","",C174)</f>
        <v>0.66631938999999996</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2.5339999999999998E-4</v>
      </c>
      <c r="D180" s="115" t="str">
        <f>IF(C180="","","ND2")</f>
        <v>ND2</v>
      </c>
      <c r="E180" s="91"/>
      <c r="F180" s="115">
        <f>IF(C180="","",C180)</f>
        <v>2.5339999999999998E-4</v>
      </c>
    </row>
    <row r="181" spans="1:7" outlineLevel="1" x14ac:dyDescent="0.25">
      <c r="A181" s="22" t="s">
        <v>1411</v>
      </c>
      <c r="B181" s="85" t="s">
        <v>3016</v>
      </c>
      <c r="C181" s="115">
        <v>0.99974660000000004</v>
      </c>
      <c r="D181" s="115" t="str">
        <f>IF(C181="","","ND2")</f>
        <v>ND2</v>
      </c>
      <c r="E181" s="91"/>
      <c r="F181" s="115">
        <f>IF(C181="","",C181)</f>
        <v>0.99974660000000004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193.14755174592227</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7.0032486499999997</v>
      </c>
      <c r="D190" s="94">
        <v>493</v>
      </c>
      <c r="E190" s="36"/>
      <c r="F190" s="99">
        <f t="shared" ref="F190:F213" si="3">IF($C$214=0,"",IF(C190="","",C190/$C$214))</f>
        <v>1.250337672676265E-3</v>
      </c>
      <c r="G190" s="99">
        <f t="shared" ref="G190:G213" si="4">IF($D$214=0,"",IF(D190="","",D190/$D$214))</f>
        <v>1.7000586227111279E-2</v>
      </c>
    </row>
    <row r="191" spans="1:7" x14ac:dyDescent="0.25">
      <c r="A191" s="22" t="s">
        <v>589</v>
      </c>
      <c r="B191" s="39" t="s">
        <v>3018</v>
      </c>
      <c r="C191" s="93">
        <v>40.481580440000002</v>
      </c>
      <c r="D191" s="94">
        <v>1015</v>
      </c>
      <c r="E191" s="36"/>
      <c r="F191" s="99">
        <f t="shared" si="3"/>
        <v>7.2274522301313138E-3</v>
      </c>
      <c r="G191" s="99">
        <f t="shared" si="4"/>
        <v>3.5001206938170284E-2</v>
      </c>
    </row>
    <row r="192" spans="1:7" x14ac:dyDescent="0.25">
      <c r="A192" s="22" t="s">
        <v>590</v>
      </c>
      <c r="B192" s="39" t="s">
        <v>3019</v>
      </c>
      <c r="C192" s="93">
        <v>97.937858719999994</v>
      </c>
      <c r="D192" s="94">
        <v>1533</v>
      </c>
      <c r="E192" s="36"/>
      <c r="F192" s="99">
        <f t="shared" si="3"/>
        <v>1.7485512861072215E-2</v>
      </c>
      <c r="G192" s="99">
        <f t="shared" si="4"/>
        <v>5.2863891858339944E-2</v>
      </c>
    </row>
    <row r="193" spans="1:7" x14ac:dyDescent="0.25">
      <c r="A193" s="22" t="s">
        <v>591</v>
      </c>
      <c r="B193" s="39" t="s">
        <v>3020</v>
      </c>
      <c r="C193" s="93">
        <v>209.16298762</v>
      </c>
      <c r="D193" s="94">
        <v>2348</v>
      </c>
      <c r="E193" s="36"/>
      <c r="F193" s="99">
        <f t="shared" si="3"/>
        <v>3.7343292551922341E-2</v>
      </c>
      <c r="G193" s="99">
        <f t="shared" si="4"/>
        <v>8.096830925204318E-2</v>
      </c>
    </row>
    <row r="194" spans="1:7" x14ac:dyDescent="0.25">
      <c r="A194" s="22" t="s">
        <v>592</v>
      </c>
      <c r="B194" s="39" t="s">
        <v>3021</v>
      </c>
      <c r="C194" s="93">
        <v>795.99849145999997</v>
      </c>
      <c r="D194" s="94">
        <v>6300</v>
      </c>
      <c r="E194" s="36"/>
      <c r="F194" s="99">
        <f t="shared" si="3"/>
        <v>0.14211503132420039</v>
      </c>
      <c r="G194" s="99">
        <f t="shared" si="4"/>
        <v>0.21724887065071211</v>
      </c>
    </row>
    <row r="195" spans="1:7" x14ac:dyDescent="0.25">
      <c r="A195" s="22" t="s">
        <v>593</v>
      </c>
      <c r="B195" s="39" t="s">
        <v>3022</v>
      </c>
      <c r="C195" s="93">
        <v>1099.4351209500001</v>
      </c>
      <c r="D195" s="94">
        <v>6308</v>
      </c>
      <c r="E195" s="36"/>
      <c r="F195" s="99">
        <f t="shared" si="3"/>
        <v>0.19628963915013511</v>
      </c>
      <c r="G195" s="99">
        <f t="shared" si="4"/>
        <v>0.21752474223249077</v>
      </c>
    </row>
    <row r="196" spans="1:7" x14ac:dyDescent="0.25">
      <c r="A196" s="22" t="s">
        <v>594</v>
      </c>
      <c r="B196" s="39" t="s">
        <v>3023</v>
      </c>
      <c r="C196" s="93">
        <v>932.94376160000002</v>
      </c>
      <c r="D196" s="94">
        <v>4183</v>
      </c>
      <c r="E196" s="36"/>
      <c r="F196" s="99">
        <f t="shared" si="3"/>
        <v>0.16656480298136839</v>
      </c>
      <c r="G196" s="99">
        <f t="shared" si="4"/>
        <v>0.14424635332252836</v>
      </c>
    </row>
    <row r="197" spans="1:7" x14ac:dyDescent="0.25">
      <c r="A197" s="22" t="s">
        <v>595</v>
      </c>
      <c r="B197" s="39" t="s">
        <v>3024</v>
      </c>
      <c r="C197" s="93">
        <v>701.25309106999998</v>
      </c>
      <c r="D197" s="94">
        <v>2562</v>
      </c>
      <c r="E197" s="36"/>
      <c r="F197" s="99">
        <f t="shared" si="3"/>
        <v>0.12519948978899967</v>
      </c>
      <c r="G197" s="99">
        <f t="shared" si="4"/>
        <v>8.8347874064622925E-2</v>
      </c>
    </row>
    <row r="198" spans="1:7" x14ac:dyDescent="0.25">
      <c r="A198" s="22" t="s">
        <v>596</v>
      </c>
      <c r="B198" s="39" t="s">
        <v>3025</v>
      </c>
      <c r="C198" s="93">
        <v>530.17104123000001</v>
      </c>
      <c r="D198" s="94">
        <v>1638</v>
      </c>
      <c r="E198" s="36"/>
      <c r="F198" s="99">
        <f t="shared" si="3"/>
        <v>9.4655046385061642E-2</v>
      </c>
      <c r="G198" s="99">
        <f t="shared" si="4"/>
        <v>5.6484706369185143E-2</v>
      </c>
    </row>
    <row r="199" spans="1:7" x14ac:dyDescent="0.25">
      <c r="A199" s="22" t="s">
        <v>597</v>
      </c>
      <c r="B199" s="39" t="s">
        <v>3026</v>
      </c>
      <c r="C199" s="93">
        <v>383.20002047999998</v>
      </c>
      <c r="D199" s="94">
        <v>1028</v>
      </c>
      <c r="E199" s="39"/>
      <c r="F199" s="99">
        <f t="shared" si="3"/>
        <v>6.8415309197462276E-2</v>
      </c>
      <c r="G199" s="99">
        <f t="shared" si="4"/>
        <v>3.5449498258560641E-2</v>
      </c>
    </row>
    <row r="200" spans="1:7" x14ac:dyDescent="0.25">
      <c r="A200" s="22" t="s">
        <v>598</v>
      </c>
      <c r="B200" s="39" t="s">
        <v>3027</v>
      </c>
      <c r="C200" s="93">
        <v>263.73232387000002</v>
      </c>
      <c r="D200" s="94">
        <v>625</v>
      </c>
      <c r="E200" s="39"/>
      <c r="F200" s="99">
        <f t="shared" si="3"/>
        <v>4.7085927762556136E-2</v>
      </c>
      <c r="G200" s="99">
        <f t="shared" si="4"/>
        <v>2.1552467326459532E-2</v>
      </c>
    </row>
    <row r="201" spans="1:7" x14ac:dyDescent="0.25">
      <c r="A201" s="22" t="s">
        <v>599</v>
      </c>
      <c r="B201" s="39" t="s">
        <v>3028</v>
      </c>
      <c r="C201" s="93">
        <v>167.72271859</v>
      </c>
      <c r="D201" s="94">
        <v>355</v>
      </c>
      <c r="E201" s="39"/>
      <c r="F201" s="99">
        <f t="shared" si="3"/>
        <v>2.9944679119276556E-2</v>
      </c>
      <c r="G201" s="99">
        <f t="shared" si="4"/>
        <v>1.2241801441429015E-2</v>
      </c>
    </row>
    <row r="202" spans="1:7" x14ac:dyDescent="0.25">
      <c r="A202" s="22" t="s">
        <v>600</v>
      </c>
      <c r="B202" s="39" t="s">
        <v>3029</v>
      </c>
      <c r="C202" s="93">
        <v>119.31238737</v>
      </c>
      <c r="D202" s="94">
        <v>228</v>
      </c>
      <c r="E202" s="39"/>
      <c r="F202" s="99">
        <f t="shared" si="3"/>
        <v>2.1301653018653676E-2</v>
      </c>
      <c r="G202" s="99">
        <f t="shared" si="4"/>
        <v>7.8623400806924378E-3</v>
      </c>
    </row>
    <row r="203" spans="1:7" x14ac:dyDescent="0.25">
      <c r="A203" s="22" t="s">
        <v>601</v>
      </c>
      <c r="B203" s="39" t="s">
        <v>3030</v>
      </c>
      <c r="C203" s="93">
        <v>75.047571950000005</v>
      </c>
      <c r="D203" s="94">
        <v>131</v>
      </c>
      <c r="E203" s="39"/>
      <c r="F203" s="99">
        <f t="shared" si="3"/>
        <v>1.339875408421598E-2</v>
      </c>
      <c r="G203" s="99">
        <f t="shared" si="4"/>
        <v>4.5173971516259178E-3</v>
      </c>
    </row>
    <row r="204" spans="1:7" x14ac:dyDescent="0.25">
      <c r="A204" s="22" t="s">
        <v>602</v>
      </c>
      <c r="B204" s="39" t="s">
        <v>3031</v>
      </c>
      <c r="C204" s="93">
        <v>61.884948459999997</v>
      </c>
      <c r="D204" s="94">
        <v>99</v>
      </c>
      <c r="E204" s="39"/>
      <c r="F204" s="99">
        <f t="shared" si="3"/>
        <v>1.1048741276831147E-2</v>
      </c>
      <c r="G204" s="99">
        <f t="shared" si="4"/>
        <v>3.4139108245111898E-3</v>
      </c>
    </row>
    <row r="205" spans="1:7" x14ac:dyDescent="0.25">
      <c r="A205" s="22" t="s">
        <v>603</v>
      </c>
      <c r="B205" s="39" t="s">
        <v>3032</v>
      </c>
      <c r="C205" s="93">
        <v>33.56578262</v>
      </c>
      <c r="D205" s="94">
        <v>50</v>
      </c>
      <c r="F205" s="99">
        <f t="shared" si="3"/>
        <v>5.9927277496634682E-3</v>
      </c>
      <c r="G205" s="99">
        <f t="shared" si="4"/>
        <v>1.7241973861167627E-3</v>
      </c>
    </row>
    <row r="206" spans="1:7" x14ac:dyDescent="0.25">
      <c r="A206" s="22" t="s">
        <v>604</v>
      </c>
      <c r="B206" s="39" t="s">
        <v>3033</v>
      </c>
      <c r="C206" s="93">
        <v>25.37189008</v>
      </c>
      <c r="D206" s="94">
        <v>35</v>
      </c>
      <c r="E206" s="85"/>
      <c r="F206" s="99">
        <f t="shared" si="3"/>
        <v>4.529816315178987E-3</v>
      </c>
      <c r="G206" s="99">
        <f t="shared" si="4"/>
        <v>1.2069381702817339E-3</v>
      </c>
    </row>
    <row r="207" spans="1:7" x14ac:dyDescent="0.25">
      <c r="A207" s="22" t="s">
        <v>605</v>
      </c>
      <c r="B207" s="39" t="s">
        <v>3034</v>
      </c>
      <c r="C207" s="93">
        <v>21.00085357</v>
      </c>
      <c r="D207" s="94">
        <v>27</v>
      </c>
      <c r="E207" s="85"/>
      <c r="F207" s="99">
        <f t="shared" si="3"/>
        <v>3.7494254008714699E-3</v>
      </c>
      <c r="G207" s="99">
        <f t="shared" si="4"/>
        <v>9.3106658850305188E-4</v>
      </c>
    </row>
    <row r="208" spans="1:7" x14ac:dyDescent="0.25">
      <c r="A208" s="22" t="s">
        <v>606</v>
      </c>
      <c r="B208" s="39" t="s">
        <v>3035</v>
      </c>
      <c r="C208" s="93">
        <v>15.64231069</v>
      </c>
      <c r="D208" s="94">
        <v>19</v>
      </c>
      <c r="E208" s="85"/>
      <c r="F208" s="99">
        <f t="shared" si="3"/>
        <v>2.7927282495408272E-3</v>
      </c>
      <c r="G208" s="99">
        <f t="shared" si="4"/>
        <v>6.5519500672436978E-4</v>
      </c>
    </row>
    <row r="209" spans="1:7" x14ac:dyDescent="0.25">
      <c r="A209" s="22" t="s">
        <v>607</v>
      </c>
      <c r="B209" s="39" t="s">
        <v>3036</v>
      </c>
      <c r="C209" s="93">
        <v>9.5824912500000003</v>
      </c>
      <c r="D209" s="94">
        <v>11</v>
      </c>
      <c r="E209" s="85"/>
      <c r="F209" s="99">
        <f t="shared" si="3"/>
        <v>1.7108274183532915E-3</v>
      </c>
      <c r="G209" s="99">
        <f t="shared" si="4"/>
        <v>3.7932342494568778E-4</v>
      </c>
    </row>
    <row r="210" spans="1:7" x14ac:dyDescent="0.25">
      <c r="A210" s="22" t="s">
        <v>608</v>
      </c>
      <c r="B210" s="39" t="s">
        <v>3037</v>
      </c>
      <c r="C210" s="93">
        <v>7.3867463799999999</v>
      </c>
      <c r="D210" s="94">
        <v>8</v>
      </c>
      <c r="E210" s="85"/>
      <c r="F210" s="99">
        <f t="shared" si="3"/>
        <v>1.3188061339816952E-3</v>
      </c>
      <c r="G210" s="99">
        <f t="shared" si="4"/>
        <v>2.7587158177868205E-4</v>
      </c>
    </row>
    <row r="211" spans="1:7" x14ac:dyDescent="0.25">
      <c r="A211" s="22" t="s">
        <v>609</v>
      </c>
      <c r="B211" s="39" t="s">
        <v>3038</v>
      </c>
      <c r="C211" s="93">
        <v>0.96347969</v>
      </c>
      <c r="D211" s="94">
        <v>1</v>
      </c>
      <c r="E211" s="85"/>
      <c r="F211" s="99">
        <f t="shared" si="3"/>
        <v>1.7201659022423105E-4</v>
      </c>
      <c r="G211" s="99">
        <f t="shared" si="4"/>
        <v>3.4483947722335256E-5</v>
      </c>
    </row>
    <row r="212" spans="1:7" x14ac:dyDescent="0.25">
      <c r="A212" s="22" t="s">
        <v>610</v>
      </c>
      <c r="B212" s="39" t="s">
        <v>3039</v>
      </c>
      <c r="C212" s="93">
        <v>2.2851463399999998</v>
      </c>
      <c r="D212" s="94">
        <v>2</v>
      </c>
      <c r="E212" s="85"/>
      <c r="F212" s="99">
        <f t="shared" si="3"/>
        <v>4.0798273762281519E-4</v>
      </c>
      <c r="G212" s="99">
        <f t="shared" si="4"/>
        <v>6.8967895444670512E-5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5601.0858530800006</v>
      </c>
      <c r="D214" s="46">
        <f>SUM(D190:D213)</f>
        <v>28999</v>
      </c>
      <c r="E214" s="85"/>
      <c r="F214" s="108">
        <f>SUM(F190:F213)</f>
        <v>0.99999999999999989</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0.63757827</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523.57093601999998</v>
      </c>
      <c r="D219" s="94">
        <v>5518</v>
      </c>
      <c r="F219" s="99">
        <f t="shared" ref="F219:F226" si="5">IF($C$227=0,"",IF(C219="","",C219/$C$227))</f>
        <v>9.3476684656081777E-2</v>
      </c>
      <c r="G219" s="99">
        <f t="shared" ref="G219:G226" si="6">IF($D$227=0,"",IF(D219="","",D219/$D$227))</f>
        <v>0.19028242353184593</v>
      </c>
    </row>
    <row r="220" spans="1:7" x14ac:dyDescent="0.25">
      <c r="A220" s="22" t="s">
        <v>619</v>
      </c>
      <c r="B220" s="22" t="s">
        <v>3041</v>
      </c>
      <c r="C220" s="93">
        <v>717.62534024000001</v>
      </c>
      <c r="D220" s="94">
        <v>4154</v>
      </c>
      <c r="F220" s="99">
        <f t="shared" si="5"/>
        <v>0.12812253892615885</v>
      </c>
      <c r="G220" s="99">
        <f t="shared" si="6"/>
        <v>0.14324631883858063</v>
      </c>
    </row>
    <row r="221" spans="1:7" x14ac:dyDescent="0.25">
      <c r="A221" s="22" t="s">
        <v>621</v>
      </c>
      <c r="B221" s="22" t="s">
        <v>3042</v>
      </c>
      <c r="C221" s="93">
        <v>1044.7878472800001</v>
      </c>
      <c r="D221" s="94">
        <v>5040</v>
      </c>
      <c r="F221" s="99">
        <f t="shared" si="5"/>
        <v>0.18653308924116527</v>
      </c>
      <c r="G221" s="99">
        <f t="shared" si="6"/>
        <v>0.17379909652056968</v>
      </c>
    </row>
    <row r="222" spans="1:7" x14ac:dyDescent="0.25">
      <c r="A222" s="22" t="s">
        <v>623</v>
      </c>
      <c r="B222" s="22" t="s">
        <v>3043</v>
      </c>
      <c r="C222" s="93">
        <v>1142.06571669</v>
      </c>
      <c r="D222" s="94">
        <v>5123</v>
      </c>
      <c r="F222" s="99">
        <f t="shared" si="5"/>
        <v>0.20390076971628376</v>
      </c>
      <c r="G222" s="99">
        <f t="shared" si="6"/>
        <v>0.1766612641815235</v>
      </c>
    </row>
    <row r="223" spans="1:7" x14ac:dyDescent="0.25">
      <c r="A223" s="22" t="s">
        <v>625</v>
      </c>
      <c r="B223" s="22" t="s">
        <v>3044</v>
      </c>
      <c r="C223" s="93">
        <v>1105.81189939</v>
      </c>
      <c r="D223" s="94">
        <v>5094</v>
      </c>
      <c r="F223" s="99">
        <f t="shared" si="5"/>
        <v>0.19742812883004127</v>
      </c>
      <c r="G223" s="99">
        <f t="shared" si="6"/>
        <v>0.17566122969757578</v>
      </c>
    </row>
    <row r="224" spans="1:7" x14ac:dyDescent="0.25">
      <c r="A224" s="22" t="s">
        <v>627</v>
      </c>
      <c r="B224" s="22" t="s">
        <v>3045</v>
      </c>
      <c r="C224" s="93">
        <v>749.96243070000003</v>
      </c>
      <c r="D224" s="94">
        <v>3005</v>
      </c>
      <c r="F224" s="99">
        <f t="shared" si="5"/>
        <v>0.13389589989726736</v>
      </c>
      <c r="G224" s="99">
        <f t="shared" si="6"/>
        <v>0.10362426290561744</v>
      </c>
    </row>
    <row r="225" spans="1:7" x14ac:dyDescent="0.25">
      <c r="A225" s="22" t="s">
        <v>629</v>
      </c>
      <c r="B225" s="22" t="s">
        <v>3046</v>
      </c>
      <c r="C225" s="93">
        <v>293.71741249000002</v>
      </c>
      <c r="D225" s="94">
        <v>941</v>
      </c>
      <c r="F225" s="99">
        <f t="shared" si="5"/>
        <v>5.2439369828349749E-2</v>
      </c>
      <c r="G225" s="99">
        <f t="shared" si="6"/>
        <v>3.244939480671747E-2</v>
      </c>
    </row>
    <row r="226" spans="1:7" x14ac:dyDescent="0.25">
      <c r="A226" s="22" t="s">
        <v>631</v>
      </c>
      <c r="B226" s="22" t="s">
        <v>3047</v>
      </c>
      <c r="C226" s="93">
        <v>23.544270269999998</v>
      </c>
      <c r="D226" s="94">
        <v>124</v>
      </c>
      <c r="F226" s="99">
        <f t="shared" si="5"/>
        <v>4.2035189046518828E-3</v>
      </c>
      <c r="G226" s="99">
        <f t="shared" si="6"/>
        <v>4.2760095175695713E-3</v>
      </c>
    </row>
    <row r="227" spans="1:7" x14ac:dyDescent="0.25">
      <c r="A227" s="22" t="s">
        <v>633</v>
      </c>
      <c r="B227" s="48" t="s">
        <v>88</v>
      </c>
      <c r="C227" s="93">
        <f>SUM(C219:C226)</f>
        <v>5601.0858530800006</v>
      </c>
      <c r="D227" s="94">
        <f>SUM(D219:D226)</f>
        <v>28999</v>
      </c>
      <c r="F227" s="90">
        <f>SUM(F219:F226)</f>
        <v>0.99999999999999989</v>
      </c>
      <c r="G227" s="90">
        <f>SUM(G219:G226)</f>
        <v>1.0000000000000002</v>
      </c>
    </row>
    <row r="228" spans="1:7" outlineLevel="1" x14ac:dyDescent="0.25">
      <c r="A228" s="22" t="s">
        <v>634</v>
      </c>
      <c r="B228" s="50" t="s">
        <v>3048</v>
      </c>
      <c r="C228" s="93">
        <v>15.350060170000001</v>
      </c>
      <c r="D228" s="94">
        <v>82</v>
      </c>
      <c r="F228" s="99">
        <f t="shared" ref="F228:F233" si="7">IF($C$227=0,"",IF(C228="","",C228/$C$227))</f>
        <v>2.7405507740180597E-3</v>
      </c>
      <c r="G228" s="99">
        <f t="shared" ref="G228:G233" si="8">IF($D$227=0,"",IF(D228="","",D228/$D$227))</f>
        <v>2.8276837132314909E-3</v>
      </c>
    </row>
    <row r="229" spans="1:7" outlineLevel="1" x14ac:dyDescent="0.25">
      <c r="A229" s="22" t="s">
        <v>636</v>
      </c>
      <c r="B229" s="50" t="s">
        <v>3049</v>
      </c>
      <c r="C229" s="93">
        <v>8.1942100999999994</v>
      </c>
      <c r="D229" s="94">
        <v>42</v>
      </c>
      <c r="F229" s="99">
        <f t="shared" si="7"/>
        <v>1.4629681306338228E-3</v>
      </c>
      <c r="G229" s="99">
        <f t="shared" si="8"/>
        <v>1.4483258043380806E-3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0.46621806999999998</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2173.66465569</v>
      </c>
      <c r="D241" s="94">
        <v>16303</v>
      </c>
      <c r="F241" s="99">
        <f t="shared" ref="F241:F248" si="9">IF($C$249=0,"",IF(C241="","",C241/$C$249))</f>
        <v>0.38807915334750959</v>
      </c>
      <c r="G241" s="99">
        <f t="shared" ref="G241:G248" si="10">IF($D$249=0,"",IF(D241="","",D241/$D$249))</f>
        <v>0.56219179971723166</v>
      </c>
    </row>
    <row r="242" spans="1:7" x14ac:dyDescent="0.25">
      <c r="A242" s="22" t="s">
        <v>652</v>
      </c>
      <c r="B242" s="22" t="s">
        <v>3055</v>
      </c>
      <c r="C242" s="93">
        <v>1184.8279453299999</v>
      </c>
      <c r="D242" s="94">
        <v>5387</v>
      </c>
      <c r="F242" s="99">
        <f t="shared" si="9"/>
        <v>0.21153540160047193</v>
      </c>
      <c r="G242" s="99">
        <f t="shared" si="10"/>
        <v>0.18576502638021999</v>
      </c>
    </row>
    <row r="243" spans="1:7" x14ac:dyDescent="0.25">
      <c r="A243" s="22" t="s">
        <v>653</v>
      </c>
      <c r="B243" s="22" t="s">
        <v>3056</v>
      </c>
      <c r="C243" s="93">
        <v>944.92454869999995</v>
      </c>
      <c r="D243" s="94">
        <v>3486</v>
      </c>
      <c r="F243" s="99">
        <f t="shared" si="9"/>
        <v>0.16870381448989791</v>
      </c>
      <c r="G243" s="99">
        <f t="shared" si="10"/>
        <v>0.12021104176006069</v>
      </c>
    </row>
    <row r="244" spans="1:7" x14ac:dyDescent="0.25">
      <c r="A244" s="22" t="s">
        <v>654</v>
      </c>
      <c r="B244" s="22" t="s">
        <v>3057</v>
      </c>
      <c r="C244" s="93">
        <v>672.00211431000002</v>
      </c>
      <c r="D244" s="94">
        <v>2113</v>
      </c>
      <c r="F244" s="99">
        <f t="shared" si="9"/>
        <v>0.11997711371277597</v>
      </c>
      <c r="G244" s="99">
        <f t="shared" si="10"/>
        <v>7.2864581537294387E-2</v>
      </c>
    </row>
    <row r="245" spans="1:7" x14ac:dyDescent="0.25">
      <c r="A245" s="22" t="s">
        <v>655</v>
      </c>
      <c r="B245" s="22" t="s">
        <v>3058</v>
      </c>
      <c r="C245" s="93">
        <v>442.82734943999998</v>
      </c>
      <c r="D245" s="94">
        <v>1255</v>
      </c>
      <c r="F245" s="99">
        <f t="shared" si="9"/>
        <v>7.9060982290869927E-2</v>
      </c>
      <c r="G245" s="99">
        <f t="shared" si="10"/>
        <v>4.3277354391530742E-2</v>
      </c>
    </row>
    <row r="246" spans="1:7" x14ac:dyDescent="0.25">
      <c r="A246" s="22" t="s">
        <v>656</v>
      </c>
      <c r="B246" s="22" t="s">
        <v>3059</v>
      </c>
      <c r="C246" s="93">
        <v>158.41540572</v>
      </c>
      <c r="D246" s="94">
        <v>396</v>
      </c>
      <c r="F246" s="99">
        <f t="shared" si="9"/>
        <v>2.8282981171032825E-2</v>
      </c>
      <c r="G246" s="99">
        <f t="shared" si="10"/>
        <v>1.3655643298044759E-2</v>
      </c>
    </row>
    <row r="247" spans="1:7" x14ac:dyDescent="0.25">
      <c r="A247" s="22" t="s">
        <v>657</v>
      </c>
      <c r="B247" s="22" t="s">
        <v>3060</v>
      </c>
      <c r="C247" s="93">
        <v>19.099965539999999</v>
      </c>
      <c r="D247" s="94">
        <v>45</v>
      </c>
      <c r="F247" s="99">
        <f t="shared" si="9"/>
        <v>3.4100469160809332E-3</v>
      </c>
      <c r="G247" s="99">
        <f t="shared" si="10"/>
        <v>1.5517776475050863E-3</v>
      </c>
    </row>
    <row r="248" spans="1:7" x14ac:dyDescent="0.25">
      <c r="A248" s="22" t="s">
        <v>658</v>
      </c>
      <c r="B248" s="22" t="s">
        <v>3047</v>
      </c>
      <c r="C248" s="93">
        <v>5.3238683499999997</v>
      </c>
      <c r="D248" s="94">
        <v>14</v>
      </c>
      <c r="F248" s="99">
        <f t="shared" si="9"/>
        <v>9.5050647136080569E-4</v>
      </c>
      <c r="G248" s="99">
        <f t="shared" si="10"/>
        <v>4.8277526811269352E-4</v>
      </c>
    </row>
    <row r="249" spans="1:7" x14ac:dyDescent="0.25">
      <c r="A249" s="22" t="s">
        <v>659</v>
      </c>
      <c r="B249" s="48" t="s">
        <v>88</v>
      </c>
      <c r="C249" s="93">
        <f>SUM(C241:C248)</f>
        <v>5601.0858530800006</v>
      </c>
      <c r="D249" s="94">
        <f>SUM(D241:D248)</f>
        <v>28999</v>
      </c>
      <c r="F249" s="90">
        <f>SUM(F241:F248)</f>
        <v>0.99999999999999989</v>
      </c>
      <c r="G249" s="90">
        <f>SUM(G241:G248)</f>
        <v>1</v>
      </c>
    </row>
    <row r="250" spans="1:7" outlineLevel="1" x14ac:dyDescent="0.25">
      <c r="A250" s="22" t="s">
        <v>660</v>
      </c>
      <c r="B250" s="50" t="s">
        <v>3048</v>
      </c>
      <c r="C250" s="93">
        <v>2.8028624099999999</v>
      </c>
      <c r="D250" s="94">
        <v>7</v>
      </c>
      <c r="F250" s="99">
        <f t="shared" ref="F250:F255" si="11">IF($C$249=0,"",IF(C250="","",C250/$C$249))</f>
        <v>5.0041411317748759E-4</v>
      </c>
      <c r="G250" s="99">
        <f t="shared" ref="G250:G255" si="12">IF($D$249=0,"",IF(D250="","",D250/$D$249))</f>
        <v>2.4138763405634676E-4</v>
      </c>
    </row>
    <row r="251" spans="1:7" outlineLevel="1" x14ac:dyDescent="0.25">
      <c r="A251" s="22" t="s">
        <v>661</v>
      </c>
      <c r="B251" s="50" t="s">
        <v>3049</v>
      </c>
      <c r="C251" s="93">
        <v>1.4481288699999999</v>
      </c>
      <c r="D251" s="94">
        <v>3</v>
      </c>
      <c r="F251" s="99">
        <f t="shared" si="11"/>
        <v>2.5854430872608092E-4</v>
      </c>
      <c r="G251" s="99">
        <f t="shared" si="12"/>
        <v>1.0345184316700576E-4</v>
      </c>
    </row>
    <row r="252" spans="1:7" outlineLevel="1" x14ac:dyDescent="0.25">
      <c r="A252" s="22" t="s">
        <v>662</v>
      </c>
      <c r="B252" s="50" t="s">
        <v>3050</v>
      </c>
      <c r="C252" s="93">
        <v>0.53168883</v>
      </c>
      <c r="D252" s="94">
        <v>1</v>
      </c>
      <c r="F252" s="99">
        <f t="shared" si="11"/>
        <v>9.4926027550109376E-5</v>
      </c>
      <c r="G252" s="99">
        <f t="shared" si="12"/>
        <v>3.4483947722335256E-5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0.54118823999999999</v>
      </c>
      <c r="D255" s="94">
        <v>3</v>
      </c>
      <c r="F255" s="99">
        <f t="shared" si="11"/>
        <v>9.6622021907127897E-5</v>
      </c>
      <c r="G255" s="99">
        <f t="shared" si="12"/>
        <v>1.0345184316700576E-4</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0.54142590000000002</v>
      </c>
      <c r="E277" s="20"/>
      <c r="F277" s="20"/>
    </row>
    <row r="278" spans="1:7" x14ac:dyDescent="0.25">
      <c r="A278" s="22" t="s">
        <v>692</v>
      </c>
      <c r="B278" s="22" t="s">
        <v>693</v>
      </c>
      <c r="C278" s="90">
        <v>0.45857409999999998</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5601.0858530799997</v>
      </c>
      <c r="D287" s="94">
        <v>28999</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5601.0858530799997</v>
      </c>
      <c r="D305" s="94">
        <f>SUM(D287:D304)</f>
        <v>28999</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5601.0858530799997</v>
      </c>
      <c r="D310" s="94">
        <v>28999</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5601.0858530799997</v>
      </c>
      <c r="D328" s="94">
        <f>SUM(D310:D327)</f>
        <v>28999</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5601.0858530799997</v>
      </c>
      <c r="D345" s="94">
        <v>28999</v>
      </c>
      <c r="F345" s="99">
        <f t="shared" si="17"/>
        <v>1</v>
      </c>
      <c r="G345" s="99">
        <f t="shared" si="18"/>
        <v>1</v>
      </c>
    </row>
    <row r="346" spans="1:7" customFormat="1" x14ac:dyDescent="0.25">
      <c r="A346" s="22" t="s">
        <v>1429</v>
      </c>
      <c r="B346" s="39" t="s">
        <v>88</v>
      </c>
      <c r="C346" s="93">
        <f>SUM(C333:C345)</f>
        <v>5601.0858530799997</v>
      </c>
      <c r="D346" s="94">
        <f>SUM(D333:D345)</f>
        <v>28999</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5003.8986376299999</v>
      </c>
      <c r="D358" s="94">
        <v>24971</v>
      </c>
      <c r="E358" s="28"/>
      <c r="F358" s="99">
        <f t="shared" ref="F358:F364" si="19">IF($C$365=0,"",IF(C358="","",C358/$C$365))</f>
        <v>0.89338009966020959</v>
      </c>
      <c r="G358" s="99">
        <f t="shared" ref="G358:G364" si="20">IF($D$365=0,"",IF(D358="","",D358/$D$365))</f>
        <v>0.86109865857443357</v>
      </c>
    </row>
    <row r="359" spans="1:7" customFormat="1" x14ac:dyDescent="0.25">
      <c r="A359" s="22" t="s">
        <v>1239</v>
      </c>
      <c r="B359" s="111" t="s">
        <v>1066</v>
      </c>
      <c r="C359" s="93">
        <v>597.07008713000005</v>
      </c>
      <c r="D359" s="94">
        <v>4027</v>
      </c>
      <c r="E359" s="28"/>
      <c r="F359" s="99">
        <f t="shared" si="19"/>
        <v>0.10659898862319263</v>
      </c>
      <c r="G359" s="99">
        <f t="shared" si="20"/>
        <v>0.13886685747784405</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0.11712831999999999</v>
      </c>
      <c r="D364" s="22">
        <v>1</v>
      </c>
      <c r="E364" s="28"/>
      <c r="F364" s="99">
        <f t="shared" si="19"/>
        <v>2.0911716597879306E-5</v>
      </c>
      <c r="G364" s="99">
        <f t="shared" si="20"/>
        <v>3.4483947722335256E-5</v>
      </c>
    </row>
    <row r="365" spans="1:7" customFormat="1" x14ac:dyDescent="0.25">
      <c r="A365" s="22" t="s">
        <v>1245</v>
      </c>
      <c r="B365" s="39" t="s">
        <v>88</v>
      </c>
      <c r="C365" s="93">
        <f>SUM(C358:C364)</f>
        <v>5601.0858530799997</v>
      </c>
      <c r="D365" s="22">
        <f>SUM(D358:D364)</f>
        <v>28999</v>
      </c>
      <c r="E365" s="28"/>
      <c r="F365" s="107">
        <f>SUM(F358:F364)</f>
        <v>1</v>
      </c>
      <c r="G365" s="107">
        <f>SUM(G358:G364)</f>
        <v>0.99999999999999989</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5601.0858530799997</v>
      </c>
      <c r="D371" s="94">
        <v>28999</v>
      </c>
      <c r="E371" s="28"/>
      <c r="F371" s="99">
        <f>IF($C$372=0,"",IF(C371="","",C371/$C$372))</f>
        <v>1</v>
      </c>
      <c r="G371" s="99">
        <f>IF($D$372=0,"",IF(D371="","",D371/$D$372))</f>
        <v>1</v>
      </c>
    </row>
    <row r="372" spans="1:7" customFormat="1" x14ac:dyDescent="0.25">
      <c r="A372" s="22" t="s">
        <v>1250</v>
      </c>
      <c r="B372" s="39" t="s">
        <v>88</v>
      </c>
      <c r="C372" s="93">
        <f>SUM(C368:C371)</f>
        <v>5601.0858530799997</v>
      </c>
      <c r="D372" s="94">
        <f>SUM(D368:D371)</f>
        <v>28999</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C26" sqref="C26"/>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C34" sqref="C34"/>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2" t="s">
        <v>3084</v>
      </c>
      <c r="E3" s="202"/>
      <c r="F3" s="202"/>
      <c r="G3" s="202"/>
      <c r="H3" s="202"/>
      <c r="J3" s="188"/>
    </row>
    <row r="4" spans="2:10" ht="48.75" customHeight="1" x14ac:dyDescent="0.25">
      <c r="B4" s="187"/>
      <c r="D4" s="202"/>
      <c r="E4" s="202"/>
      <c r="F4" s="202"/>
      <c r="G4" s="202"/>
      <c r="H4" s="202"/>
      <c r="J4" s="188"/>
    </row>
    <row r="5" spans="2:10" x14ac:dyDescent="0.25">
      <c r="B5" s="187"/>
      <c r="E5" s="189"/>
      <c r="F5" s="190"/>
      <c r="J5" s="188"/>
    </row>
    <row r="6" spans="2:10" x14ac:dyDescent="0.25">
      <c r="B6" s="187"/>
      <c r="D6" s="203" t="s">
        <v>3085</v>
      </c>
      <c r="E6" s="203"/>
      <c r="F6" s="203"/>
      <c r="G6" s="203"/>
      <c r="H6" s="203"/>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D9" sqref="D9"/>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2957</v>
      </c>
      <c r="D14" s="39"/>
      <c r="E14" s="28"/>
      <c r="F14" s="28"/>
      <c r="G14" s="28"/>
    </row>
    <row r="15" spans="1:7" x14ac:dyDescent="0.25">
      <c r="A15" s="22" t="s">
        <v>1521</v>
      </c>
      <c r="B15" s="39" t="s">
        <v>2988</v>
      </c>
      <c r="C15" s="39" t="s">
        <v>2989</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2957</v>
      </c>
      <c r="D18" s="39"/>
      <c r="E18" s="28"/>
      <c r="F18" s="28"/>
      <c r="G18" s="28"/>
    </row>
    <row r="19" spans="1:7" ht="30" x14ac:dyDescent="0.25">
      <c r="A19" s="22" t="s">
        <v>1527</v>
      </c>
      <c r="B19" s="39" t="s">
        <v>1528</v>
      </c>
      <c r="C19" s="39" t="s">
        <v>2970</v>
      </c>
      <c r="D19" s="39" t="s">
        <v>3088</v>
      </c>
      <c r="E19" s="28"/>
      <c r="F19" s="28"/>
      <c r="G19" s="28"/>
    </row>
    <row r="20" spans="1:7" x14ac:dyDescent="0.25">
      <c r="A20" s="22" t="s">
        <v>1529</v>
      </c>
      <c r="B20" s="39" t="s">
        <v>1530</v>
      </c>
      <c r="C20" s="39" t="s">
        <v>2975</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3103</v>
      </c>
      <c r="D24" s="39" t="s">
        <v>3104</v>
      </c>
      <c r="E24" s="28"/>
      <c r="F24" s="28"/>
      <c r="G24" s="28"/>
    </row>
    <row r="25" spans="1:7" x14ac:dyDescent="0.25">
      <c r="A25" s="22" t="s">
        <v>1539</v>
      </c>
      <c r="B25" s="37" t="s">
        <v>2993</v>
      </c>
      <c r="C25" s="39" t="s">
        <v>2957</v>
      </c>
      <c r="D25" s="39"/>
      <c r="E25" s="28"/>
      <c r="F25" s="28"/>
      <c r="G25" s="28"/>
    </row>
    <row r="26" spans="1:7" hidden="1" x14ac:dyDescent="0.25">
      <c r="A26" s="22" t="s">
        <v>1540</v>
      </c>
      <c r="B26" s="138" t="s">
        <v>2971</v>
      </c>
      <c r="C26" s="112" t="s">
        <v>2972</v>
      </c>
      <c r="D26" s="112" t="s">
        <v>3090</v>
      </c>
      <c r="E26" s="28"/>
      <c r="F26" s="28"/>
      <c r="G26" s="28"/>
    </row>
    <row r="27" spans="1:7" hidden="1" x14ac:dyDescent="0.25">
      <c r="A27" s="22" t="s">
        <v>1541</v>
      </c>
      <c r="B27" s="138" t="s">
        <v>2974</v>
      </c>
      <c r="C27" s="112" t="s">
        <v>2975</v>
      </c>
      <c r="D27" s="112" t="s">
        <v>3089</v>
      </c>
      <c r="E27" s="28"/>
      <c r="F27" s="28"/>
      <c r="G27" s="28"/>
    </row>
    <row r="28" spans="1:7" hidden="1" x14ac:dyDescent="0.25">
      <c r="A28" s="22" t="s">
        <v>1542</v>
      </c>
      <c r="B28" s="138" t="s">
        <v>2986</v>
      </c>
      <c r="C28" s="112" t="s">
        <v>2987</v>
      </c>
      <c r="D28" s="112"/>
      <c r="E28" s="28"/>
      <c r="F28" s="28"/>
      <c r="G28" s="28"/>
    </row>
    <row r="29" spans="1:7" hidden="1" x14ac:dyDescent="0.25">
      <c r="A29" s="22" t="s">
        <v>1543</v>
      </c>
      <c r="B29" s="138" t="s">
        <v>2983</v>
      </c>
      <c r="C29" s="112" t="s">
        <v>2984</v>
      </c>
      <c r="D29" s="112" t="s">
        <v>3091</v>
      </c>
      <c r="E29" s="28"/>
      <c r="F29" s="28"/>
      <c r="G29" s="28"/>
    </row>
    <row r="30" spans="1:7" hidden="1" x14ac:dyDescent="0.25">
      <c r="A30" s="22" t="s">
        <v>1544</v>
      </c>
      <c r="B30" s="138" t="s">
        <v>2992</v>
      </c>
      <c r="C30" s="112" t="s">
        <v>2957</v>
      </c>
      <c r="D30" s="112"/>
      <c r="E30" s="28"/>
      <c r="F30" s="28"/>
      <c r="G30" s="28"/>
    </row>
    <row r="31" spans="1:7" hidden="1" x14ac:dyDescent="0.25">
      <c r="A31" s="22" t="s">
        <v>1545</v>
      </c>
      <c r="B31" s="138" t="s">
        <v>2976</v>
      </c>
      <c r="C31" s="112" t="s">
        <v>2977</v>
      </c>
      <c r="D31" s="112" t="s">
        <v>3092</v>
      </c>
      <c r="E31" s="28"/>
      <c r="F31" s="28"/>
      <c r="G31" s="28"/>
    </row>
    <row r="32" spans="1:7" hidden="1" x14ac:dyDescent="0.25">
      <c r="A32" s="22" t="s">
        <v>1546</v>
      </c>
      <c r="B32" s="138" t="s">
        <v>2979</v>
      </c>
      <c r="C32" s="112" t="s">
        <v>2980</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7.6057583333333341</v>
      </c>
      <c r="D75" s="22"/>
      <c r="E75" s="22"/>
      <c r="F75" s="22"/>
      <c r="G75" s="22"/>
    </row>
    <row r="76" spans="1:7" x14ac:dyDescent="0.25">
      <c r="A76" s="22" t="s">
        <v>1616</v>
      </c>
      <c r="B76" s="22" t="s">
        <v>1617</v>
      </c>
      <c r="C76" s="97">
        <v>23.366966666666666</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3.87295E-3</v>
      </c>
      <c r="D82" s="107" t="str">
        <f t="shared" ref="D82:D87" si="0">IF(C82="","","ND2")</f>
        <v>ND2</v>
      </c>
      <c r="E82" s="107" t="str">
        <f t="shared" ref="E82:E87" si="1">IF(C82="","","ND2")</f>
        <v>ND2</v>
      </c>
      <c r="F82" s="107" t="str">
        <f t="shared" ref="F82:F87" si="2">IF(C82="","","ND2")</f>
        <v>ND2</v>
      </c>
      <c r="G82" s="107">
        <f t="shared" ref="G82:G87" si="3">IF(C82="","",C82)</f>
        <v>3.87295E-3</v>
      </c>
    </row>
    <row r="83" spans="1:7" x14ac:dyDescent="0.25">
      <c r="A83" s="22" t="s">
        <v>1627</v>
      </c>
      <c r="B83" s="22" t="s">
        <v>3094</v>
      </c>
      <c r="C83" s="107">
        <v>6.3867000000000004E-4</v>
      </c>
      <c r="D83" s="107" t="str">
        <f t="shared" si="0"/>
        <v>ND2</v>
      </c>
      <c r="E83" s="107" t="str">
        <f t="shared" si="1"/>
        <v>ND2</v>
      </c>
      <c r="F83" s="107" t="str">
        <f t="shared" si="2"/>
        <v>ND2</v>
      </c>
      <c r="G83" s="107">
        <f t="shared" si="3"/>
        <v>6.3867000000000004E-4</v>
      </c>
    </row>
    <row r="84" spans="1:7" x14ac:dyDescent="0.25">
      <c r="A84" s="22" t="s">
        <v>1628</v>
      </c>
      <c r="B84" s="22" t="s">
        <v>3095</v>
      </c>
      <c r="C84" s="107">
        <v>2.1018E-4</v>
      </c>
      <c r="D84" s="107" t="str">
        <f t="shared" si="0"/>
        <v>ND2</v>
      </c>
      <c r="E84" s="107" t="str">
        <f t="shared" si="1"/>
        <v>ND2</v>
      </c>
      <c r="F84" s="107" t="str">
        <f t="shared" si="2"/>
        <v>ND2</v>
      </c>
      <c r="G84" s="107">
        <f t="shared" si="3"/>
        <v>2.1018E-4</v>
      </c>
    </row>
    <row r="85" spans="1:7" x14ac:dyDescent="0.25">
      <c r="A85" s="22" t="s">
        <v>1629</v>
      </c>
      <c r="B85" s="22" t="s">
        <v>3096</v>
      </c>
      <c r="C85" s="107">
        <v>1.5789999999999999E-4</v>
      </c>
      <c r="D85" s="107" t="str">
        <f t="shared" si="0"/>
        <v>ND2</v>
      </c>
      <c r="E85" s="107" t="str">
        <f t="shared" si="1"/>
        <v>ND2</v>
      </c>
      <c r="F85" s="107" t="str">
        <f t="shared" si="2"/>
        <v>ND2</v>
      </c>
      <c r="G85" s="107">
        <f t="shared" si="3"/>
        <v>1.5789999999999999E-4</v>
      </c>
    </row>
    <row r="86" spans="1:7" x14ac:dyDescent="0.25">
      <c r="A86" s="22" t="s">
        <v>1630</v>
      </c>
      <c r="B86" s="22" t="s">
        <v>3097</v>
      </c>
      <c r="C86" s="107">
        <v>5.1530000000000003E-5</v>
      </c>
      <c r="D86" s="107" t="str">
        <f t="shared" si="0"/>
        <v>ND2</v>
      </c>
      <c r="E86" s="107" t="str">
        <f t="shared" si="1"/>
        <v>ND2</v>
      </c>
      <c r="F86" s="107" t="str">
        <f t="shared" si="2"/>
        <v>ND2</v>
      </c>
      <c r="G86" s="107">
        <f t="shared" si="3"/>
        <v>5.1530000000000003E-5</v>
      </c>
    </row>
    <row r="87" spans="1:7" hidden="1" x14ac:dyDescent="0.25">
      <c r="A87" s="22" t="s">
        <v>1631</v>
      </c>
      <c r="B87" s="22" t="s">
        <v>3098</v>
      </c>
      <c r="C87" s="22">
        <v>0.99506876</v>
      </c>
      <c r="D87" s="22" t="str">
        <f t="shared" si="0"/>
        <v>ND2</v>
      </c>
      <c r="E87" s="22" t="str">
        <f t="shared" si="1"/>
        <v>ND2</v>
      </c>
      <c r="F87" s="22" t="str">
        <f t="shared" si="2"/>
        <v>ND2</v>
      </c>
      <c r="G87" s="22">
        <f t="shared" si="3"/>
        <v>0.99506876</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F. ISIN List</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Kiss, Matthias</cp:lastModifiedBy>
  <cp:lastPrinted>2024-07-08T08:36:51Z</cp:lastPrinted>
  <dcterms:created xsi:type="dcterms:W3CDTF">2026-04-13T16:53:51Z</dcterms:created>
  <dcterms:modified xsi:type="dcterms:W3CDTF">2026-06-19T14:15:44Z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2026-06-19T14:13:35Z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25e0c1aa-98be-40a2-8e64-cc6202a3a5d4</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