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Capital Markets Services\83418 KNAB SB\Reporting\2025\04\Draft\"/>
    </mc:Choice>
  </mc:AlternateContent>
  <xr:revisionPtr revIDLastSave="0" documentId="13_ncr:1_{0474440F-C4CD-409A-AAED-56D51645D0BF}" xr6:coauthVersionLast="47" xr6:coauthVersionMax="47" xr10:uidLastSave="{00000000-0000-0000-0000-000000000000}"/>
  <bookViews>
    <workbookView xWindow="-120" yWindow="-120" windowWidth="24240" windowHeight="131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D251" i="24"/>
  <c r="G257" i="24" s="1"/>
  <c r="C251" i="24"/>
  <c r="F257" i="24" s="1"/>
  <c r="G250" i="24"/>
  <c r="F250" i="24"/>
  <c r="G249" i="24"/>
  <c r="F249" i="24"/>
  <c r="G248" i="24"/>
  <c r="F248" i="24"/>
  <c r="G247" i="24"/>
  <c r="F247" i="24"/>
  <c r="G246" i="24"/>
  <c r="F246" i="24"/>
  <c r="G245" i="24"/>
  <c r="F245" i="24"/>
  <c r="G244" i="24"/>
  <c r="F244" i="24"/>
  <c r="G243" i="24"/>
  <c r="G251" i="24" s="1"/>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C29" i="24"/>
  <c r="F38" i="24" s="1"/>
  <c r="F27"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F44" i="9"/>
  <c r="D44" i="9"/>
  <c r="C44" i="9"/>
  <c r="F36" i="9"/>
  <c r="D36" i="9"/>
  <c r="F28" i="9"/>
  <c r="G17" i="24"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9" i="8"/>
  <c r="F215" i="8" s="1"/>
  <c r="C208" i="8"/>
  <c r="F206" i="8"/>
  <c r="F204" i="8"/>
  <c r="F202" i="8"/>
  <c r="F200" i="8"/>
  <c r="F198" i="8"/>
  <c r="F196" i="8"/>
  <c r="F194" i="8"/>
  <c r="F180" i="8"/>
  <c r="C179" i="8"/>
  <c r="F177" i="8"/>
  <c r="F175" i="8"/>
  <c r="G167" i="8"/>
  <c r="D167" i="8"/>
  <c r="C167" i="8"/>
  <c r="G166" i="8"/>
  <c r="F166" i="8"/>
  <c r="G165" i="8"/>
  <c r="F165" i="8"/>
  <c r="G164" i="8"/>
  <c r="F164" i="8"/>
  <c r="F167" i="8" s="1"/>
  <c r="G161" i="8"/>
  <c r="G159" i="8"/>
  <c r="G157" i="8"/>
  <c r="D157" i="8"/>
  <c r="G162" i="8" s="1"/>
  <c r="C157" i="8"/>
  <c r="F162"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7" i="8" s="1"/>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5" i="8" s="1"/>
  <c r="D99" i="8"/>
  <c r="D98" i="8"/>
  <c r="F97" i="8"/>
  <c r="D97" i="8"/>
  <c r="D96" i="8"/>
  <c r="F95" i="8"/>
  <c r="D95" i="8"/>
  <c r="D94"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F307" i="8"/>
  <c r="C291" i="8"/>
  <c r="D295" i="8"/>
  <c r="F295" i="8"/>
  <c r="D307" i="8"/>
  <c r="D291" i="8"/>
  <c r="C295" i="8"/>
  <c r="C307" i="8"/>
  <c r="C293" i="8"/>
  <c r="D293" i="8"/>
  <c r="G293" i="8"/>
  <c r="F293" i="8"/>
  <c r="F93" i="8" l="1"/>
  <c r="F99" i="8"/>
  <c r="G104" i="8"/>
  <c r="G102" i="8"/>
  <c r="G99" i="8"/>
  <c r="G97" i="8"/>
  <c r="G95" i="8"/>
  <c r="G93" i="8"/>
  <c r="G105" i="8"/>
  <c r="G103" i="8"/>
  <c r="G101" i="8"/>
  <c r="G98" i="8"/>
  <c r="G96" i="8"/>
  <c r="G94" i="8"/>
  <c r="F102" i="8"/>
  <c r="F104" i="8"/>
  <c r="G132" i="8"/>
  <c r="G133" i="8"/>
  <c r="G134" i="8"/>
  <c r="G135" i="8"/>
  <c r="F59" i="8"/>
  <c r="F61" i="8"/>
  <c r="F80" i="8"/>
  <c r="F94" i="8"/>
  <c r="F100" i="8" s="1"/>
  <c r="F96" i="8"/>
  <c r="F98" i="8"/>
  <c r="F101" i="8"/>
  <c r="F103" i="8"/>
  <c r="F132" i="8"/>
  <c r="F133" i="8"/>
  <c r="F134" i="8"/>
  <c r="F135" i="8"/>
  <c r="G158" i="8"/>
  <c r="G160" i="8"/>
  <c r="F186" i="8"/>
  <c r="F184" i="8"/>
  <c r="F182" i="8"/>
  <c r="F187" i="8"/>
  <c r="F185" i="8"/>
  <c r="F183" i="8"/>
  <c r="F181" i="8"/>
  <c r="F178" i="8"/>
  <c r="F176" i="8"/>
  <c r="F174" i="8"/>
  <c r="F179" i="8" s="1"/>
  <c r="F158" i="8"/>
  <c r="F159" i="8"/>
  <c r="F160" i="8"/>
  <c r="F161" i="8"/>
  <c r="F210" i="8"/>
  <c r="F212" i="8"/>
  <c r="F214" i="8"/>
  <c r="F12" i="9"/>
  <c r="F15" i="9" s="1"/>
  <c r="F14" i="9"/>
  <c r="F17" i="9"/>
  <c r="F19" i="9"/>
  <c r="F21" i="9"/>
  <c r="F23" i="9"/>
  <c r="F25" i="9"/>
  <c r="D99" i="9"/>
  <c r="F228" i="9"/>
  <c r="F229" i="9"/>
  <c r="F230" i="9"/>
  <c r="F231" i="9"/>
  <c r="F232" i="9"/>
  <c r="F250" i="9"/>
  <c r="F251" i="9"/>
  <c r="F252" i="9"/>
  <c r="F253" i="9"/>
  <c r="F254" i="9"/>
  <c r="F15" i="24"/>
  <c r="F16" i="24"/>
  <c r="F17" i="24"/>
  <c r="F26" i="24"/>
  <c r="F28" i="24"/>
  <c r="F31" i="24"/>
  <c r="F33" i="24"/>
  <c r="F35" i="24"/>
  <c r="F37" i="24"/>
  <c r="F39" i="24"/>
  <c r="F252" i="24"/>
  <c r="F253" i="24"/>
  <c r="F254" i="24"/>
  <c r="F255" i="24"/>
  <c r="F256" i="24"/>
  <c r="F274" i="24"/>
  <c r="F275" i="24"/>
  <c r="F276" i="24"/>
  <c r="F277" i="24"/>
  <c r="F278" i="24"/>
  <c r="G17" i="22"/>
  <c r="F193" i="8"/>
  <c r="F195" i="8"/>
  <c r="F197" i="8"/>
  <c r="F199" i="8"/>
  <c r="F201" i="8"/>
  <c r="F203" i="8"/>
  <c r="F205" i="8"/>
  <c r="F207" i="8"/>
  <c r="F211" i="8"/>
  <c r="F213" i="8"/>
  <c r="F16" i="9"/>
  <c r="F18" i="9"/>
  <c r="F20" i="9"/>
  <c r="F22" i="9"/>
  <c r="F24" i="9"/>
  <c r="F26" i="9"/>
  <c r="G228" i="9"/>
  <c r="G229" i="9"/>
  <c r="G230" i="9"/>
  <c r="G231" i="9"/>
  <c r="G232" i="9"/>
  <c r="G250" i="9"/>
  <c r="G251" i="9"/>
  <c r="G252" i="9"/>
  <c r="G253" i="9"/>
  <c r="G254" i="9"/>
  <c r="G15" i="24"/>
  <c r="G16" i="24"/>
  <c r="F30" i="24"/>
  <c r="F32" i="24"/>
  <c r="F34" i="24"/>
  <c r="F36" i="24"/>
  <c r="G252" i="24"/>
  <c r="G253" i="24"/>
  <c r="G254" i="24"/>
  <c r="G255" i="24"/>
  <c r="G256" i="24"/>
  <c r="G274" i="24"/>
  <c r="G275" i="24"/>
  <c r="G276" i="24"/>
  <c r="G277" i="24"/>
  <c r="G278" i="24"/>
  <c r="F18" i="24" l="1"/>
  <c r="G100" i="8"/>
  <c r="G18" i="24"/>
  <c r="F209" i="8"/>
  <c r="F208" i="8"/>
  <c r="F29" i="24"/>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<sst xmlns="http://schemas.openxmlformats.org/spreadsheetml/2006/main" count="4385" uniqueCount="3103">
  <si>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</si>
  <si>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</si>
  <si>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</si>
  <si>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</si>
  <si>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</si>
  <si>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</si>
  <si>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</si>
  <si>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</si>
  <si>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</si>
  <si>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</si>
  <si>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</si>
  <si>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</si>
  <si>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</si>
  <si>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</si>
  <si>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</si>
  <si>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</si>
  <si>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</si>
  <si>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</si>
  <si>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</si>
  <si>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</si>
  <si>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</si>
  <si>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</si>
  <si>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</si>
  <si>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</si>
  <si>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</si>
  <si>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</si>
  <si>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</si>
  <si>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</si>
  <si>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</si>
  <si>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</si>
  <si>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</si>
  <si>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</si>
  <si>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</si>
  <si>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</si>
  <si>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</si>
  <si>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</si>
  <si>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</si>
  <si>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</si>
  <si>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</si>
  <si>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</si>
  <si>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</si>
  <si>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</si>
  <si>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</si>
  <si>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</si>
  <si>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</si>
  <si>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</si>
  <si>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</si>
  <si>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</si>
  <si>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</si>
  <si>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</si>
  <si>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</si>
  <si>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</si>
  <si>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</si>
  <si>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</si>
  <si>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</si>
  <si>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</si>
  <si>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</si>
  <si>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</si>
  <si>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</si>
  <si>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</si>
  <si>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</si>
  <si>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</si>
  <si>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</si>
  <si>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</si>
  <si>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</si>
  <si>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</si>
  <si>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</si>
  <si>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</si>
  <si>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</si>
  <si>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</si>
  <si>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</si>
  <si>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</si>
  <si>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</si>
  <si>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</si>
  <si>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</si>
  <si>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</si>
  <si>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</si>
  <si>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</si>
  <si>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</si>
  <si>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</si>
  <si>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</si>
  <si>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</si>
  <si>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</si>
  <si>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</si>
  <si>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</si>
  <si>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</si>
  <si>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</si>
  <si>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</si>
  <si>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</si>
  <si>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</si>
  <si>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</si>
  <si>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</si>
  <si>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</si>
  <si>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</si>
  <si>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</si>
  <si>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</si>
  <si>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</si>
  <si>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</si>
  <si>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</si>
  <si>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</si>
  <si>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</si>
  <si>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</si>
  <si>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</si>
  <si>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</si>
  <si>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</si>
  <si>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</si>
  <si>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</si>
  <si>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</si>
  <si>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</si>
  <si>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</si>
  <si>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</si>
  <si>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</si>
  <si>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</si>
  <si>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</si>
  <si>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</si>
  <si>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</si>
  <si>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</si>
  <si>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</si>
  <si>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</si>
  <si>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</si>
  <si>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</si>
  <si>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</si>
  <si>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</si>
  <si>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</si>
  <si>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</si>
  <si>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</si>
  <si>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</si>
  <si>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</si>
  <si>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</si>
  <si>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</si>
  <si>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</si>
  <si>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</si>
  <si>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</si>
  <si>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</si>
  <si>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</si>
  <si>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</si>
  <si>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</si>
  <si>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</si>
  <si>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</si>
  <si>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</si>
  <si>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</si>
  <si>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</si>
  <si>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</si>
  <si>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</si>
  <si>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</si>
  <si>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</si>
  <si>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</si>
  <si>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</si>
  <si>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</si>
  <si>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</si>
  <si>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</si>
  <si>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</si>
  <si>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</si>
  <si>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</si>
  <si>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</si>
  <si>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</si>
  <si>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</si>
  <si>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</si>
  <si>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</si>
  <si>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</si>
  <si>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</si>
  <si>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</si>
  <si>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</si>
  <si>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</si>
  <si>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</si>
  <si>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</si>
  <si>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</si>
  <si>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</si>
  <si>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</si>
  <si>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</si>
  <si>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</si>
  <si>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</si>
  <si>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</si>
  <si>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</si>
  <si>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</si>
  <si>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</si>
  <si>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</si>
  <si>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</si>
  <si>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</si>
  <si>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</si>
  <si>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</si>
  <si>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</si>
  <si>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</si>
  <si>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</si>
  <si>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</si>
  <si>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</si>
  <si>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</si>
  <si>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</si>
  <si>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</si>
  <si>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</si>
  <si>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</si>
  <si>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</si>
  <si>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</si>
  <si>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</si>
  <si>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</si>
  <si>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</si>
  <si>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</si>
  <si>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</si>
  <si>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</si>
  <si>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</si>
  <si>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</si>
  <si>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</si>
  <si>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</si>
  <si>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</si>
  <si>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</si>
  <si>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</si>
  <si>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</si>
  <si>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</si>
  <si>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</si>
  <si>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</si>
  <si>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</si>
  <si>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</si>
  <si>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</si>
  <si>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</si>
  <si>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</si>
  <si>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</si>
  <si>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</si>
  <si>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</si>
  <si>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</si>
  <si>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</si>
  <si>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</si>
  <si>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</si>
  <si>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</si>
  <si>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</si>
  <si>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</si>
  <si>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</si>
  <si>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</si>
  <si>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</si>
  <si>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</si>
  <si>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</si>
  <si>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</si>
  <si>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</si>
  <si>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</si>
  <si>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</si>
  <si>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</si>
  <si>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</si>
  <si>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</si>
  <si>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</si>
  <si>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</si>
  <si>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</si>
  <si>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</si>
  <si>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</si>
  <si>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</si>
  <si>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</si>
  <si>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</si>
  <si>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</si>
  <si>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</si>
  <si>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</si>
  <si>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</si>
  <si>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</si>
  <si>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</si>
  <si>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</si>
  <si>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</si>
  <si>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</si>
  <si>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</si>
  <si>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</si>
  <si>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</si>
  <si>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</si>
  <si>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</si>
  <si>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</si>
  <si>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</si>
  <si>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</si>
  <si>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</si>
  <si>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</si>
  <si>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</si>
  <si>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</si>
  <si>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</si>
  <si>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</si>
  <si>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</si>
  <si>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</si>
  <si>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</si>
  <si>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</si>
  <si>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</si>
  <si>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</si>
  <si>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</si>
  <si>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</si>
  <si>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</si>
  <si>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</si>
  <si>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</si>
  <si>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</si>
  <si>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</si>
  <si>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</si>
  <si>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</si>
  <si>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</si>
  <si>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</si>
  <si>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</si>
  <si>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</si>
  <si>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</si>
  <si>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</si>
  <si>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</si>
  <si>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</si>
  <si>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</si>
  <si>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</si>
  <si>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</si>
  <si>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</si>
  <si>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</si>
  <si>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</si>
  <si>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</si>
  <si>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</si>
  <si>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</si>
  <si>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</si>
  <si>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</si>
  <si>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</si>
  <si>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</si>
  <si>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</si>
  <si>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</si>
  <si>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</si>
  <si>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</si>
  <si>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</si>
  <si>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</si>
  <si>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</si>
  <si>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</si>
  <si>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</si>
  <si>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</si>
  <si>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</si>
  <si>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</si>
  <si>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</si>
  <si>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</si>
  <si>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</si>
  <si>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</si>
  <si>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</si>
  <si>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</si>
  <si>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</si>
  <si>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</si>
  <si>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</si>
  <si>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</si>
  <si>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</si>
  <si>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</si>
  <si>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</si>
  <si>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</si>
  <si>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</si>
  <si>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</si>
  <si>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</si>
  <si>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</si>
  <si>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</si>
  <si>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</si>
  <si>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</si>
  <si>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</si>
  <si>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</si>
  <si>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</si>
  <si>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</si>
  <si>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</si>
  <si>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</si>
  <si>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</si>
  <si>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</si>
  <si>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</si>
  <si>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</si>
  <si>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</si>
  <si>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</si>
  <si>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</si>
  <si>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</si>
  <si>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</si>
  <si>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</si>
  <si>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</si>
  <si>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</si>
  <si>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</si>
  <si>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</si>
  <si>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</si>
  <si>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</si>
  <si>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</si>
  <si>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</si>
  <si>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</si>
  <si>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</si>
  <si>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</si>
  <si>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</si>
  <si>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</si>
  <si>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</si>
  <si>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</si>
  <si>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</si>
  <si>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</si>
  <si>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</si>
  <si>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</si>
  <si>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</si>
  <si>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</si>
  <si>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</si>
  <si>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</si>
  <si>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</si>
  <si>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</si>
  <si>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</si>
  <si>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</si>
  <si>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</si>
  <si>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</si>
  <si>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</si>
  <si>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</si>
  <si>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</si>
  <si>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</si>
  <si>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</si>
  <si>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</si>
  <si>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</si>
  <si>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</si>
  <si>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</si>
  <si>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</si>
  <si>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</si>
  <si>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</si>
  <si>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</si>
  <si>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</si>
  <si>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</si>
  <si>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</si>
  <si>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</si>
  <si>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</si>
  <si>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</si>
  <si>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</si>
  <si>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</si>
  <si>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</si>
  <si>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</si>
  <si>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</si>
  <si>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</si>
  <si>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</si>
  <si>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</si>
  <si>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</si>
  <si>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</si>
  <si>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</si>
  <si>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</si>
  <si>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</si>
  <si>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</si>
  <si>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</si>
  <si>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</si>
  <si>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</si>
  <si>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</si>
  <si>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</si>
  <si>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</si>
  <si>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</si>
  <si>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</si>
  <si>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</si>
  <si>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</si>
  <si>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</si>
  <si>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</si>
  <si>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</si>
  <si>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</si>
  <si>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</si>
  <si>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</si>
  <si>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</si>
  <si>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</si>
  <si>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</si>
  <si>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</si>
  <si>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</si>
  <si>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</si>
  <si>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</si>
  <si>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</si>
  <si>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</si>
  <si>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</si>
  <si>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</si>
  <si>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</si>
  <si>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</si>
  <si>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</si>
  <si>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</si>
  <si>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</si>
  <si>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</si>
  <si>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</si>
  <si>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</si>
  <si>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</si>
  <si>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</si>
  <si>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</si>
  <si>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</si>
  <si>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</si>
  <si>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</si>
  <si>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</si>
  <si>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</si>
  <si>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</si>
  <si>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</si>
  <si>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</si>
  <si>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</si>
  <si>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</si>
  <si>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</si>
  <si>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</si>
  <si>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</si>
  <si>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</si>
  <si>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</si>
  <si>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</si>
  <si>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</si>
  <si>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</si>
  <si>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</si>
  <si>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</si>
  <si>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</si>
  <si>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</si>
  <si>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</si>
  <si>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</si>
  <si>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</si>
  <si>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</si>
  <si>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</si>
  <si>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</si>
  <si>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</si>
  <si>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</si>
  <si>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</si>
  <si>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</si>
  <si>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</si>
  <si>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</si>
  <si>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</si>
  <si>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</si>
  <si>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</si>
  <si>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</si>
  <si>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</si>
  <si>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</si>
  <si>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</si>
  <si>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</si>
  <si>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</si>
  <si>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</si>
  <si>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</si>
  <si>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</si>
  <si>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</si>
  <si>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</si>
  <si>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</si>
  <si>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</si>
  <si>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</si>
  <si>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</si>
  <si>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</si>
  <si>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</si>
  <si>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</si>
  <si>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</si>
  <si>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</si>
  <si>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</si>
  <si>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</si>
  <si>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</si>
  <si>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</si>
  <si>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</si>
  <si>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</si>
  <si>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</si>
  <si>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</si>
  <si>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</si>
  <si>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</si>
  <si>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</si>
  <si>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</si>
  <si>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</si>
  <si>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</si>
  <si>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</si>
  <si>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</si>
  <si>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</si>
  <si>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</si>
  <si>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</si>
  <si>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</si>
  <si>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</si>
  <si>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</si>
  <si>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</si>
  <si>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</si>
  <si>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</si>
  <si>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</si>
  <si>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</si>
  <si>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</si>
  <si>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</si>
  <si>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</si>
  <si>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</si>
  <si>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</si>
  <si>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</si>
  <si>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</si>
  <si>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</si>
  <si>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</si>
  <si>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</si>
  <si>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</si>
  <si>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</si>
  <si>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</si>
  <si>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</si>
  <si>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</si>
  <si>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</si>
  <si>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</si>
  <si>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</si>
  <si>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</si>
  <si>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</si>
  <si>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</si>
  <si>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</si>
  <si>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</si>
  <si>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</si>
  <si>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</si>
  <si>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</si>
  <si>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</si>
  <si>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</si>
  <si>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</si>
  <si>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</si>
  <si>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</si>
  <si>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</si>
  <si>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</si>
  <si>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</si>
  <si>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</si>
  <si>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</si>
  <si>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</si>
  <si>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</si>
  <si>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</si>
  <si>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</si>
  <si>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</si>
  <si>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</si>
  <si>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</si>
  <si>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</si>
  <si>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</si>
  <si>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</si>
  <si>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</si>
  <si>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</si>
  <si>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</si>
  <si>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</si>
  <si>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</si>
  <si>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</si>
  <si>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</si>
  <si>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</si>
  <si>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</si>
  <si>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</si>
  <si>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</si>
  <si>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</si>
  <si>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</si>
  <si>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</si>
  <si>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</si>
  <si>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</si>
  <si>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</si>
  <si>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</si>
  <si>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</si>
  <si>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</si>
  <si>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</si>
  <si>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</si>
  <si>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</si>
  <si>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</si>
  <si>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</si>
  <si>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</si>
  <si>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</si>
  <si>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</si>
  <si>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</si>
  <si>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</si>
  <si>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</si>
  <si>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</si>
  <si>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</si>
  <si>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</si>
  <si>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</si>
  <si>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</si>
  <si>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</si>
  <si>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</si>
  <si>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</si>
  <si>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</si>
  <si>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</si>
  <si>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</si>
  <si>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</si>
  <si>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</si>
  <si>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</si>
  <si>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</si>
  <si>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</si>
  <si>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</si>
  <si>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</si>
  <si>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</si>
  <si>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</si>
  <si>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</si>
  <si>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</si>
  <si>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</si>
  <si>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</si>
  <si>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</si>
  <si>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</si>
  <si>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</si>
  <si>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</si>
  <si>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</si>
  <si>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</si>
  <si>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</si>
  <si>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</si>
  <si>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</si>
  <si>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</si>
  <si>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</si>
  <si>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</si>
  <si>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</si>
  <si>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</si>
  <si>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</si>
  <si>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</si>
  <si>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</si>
  <si>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</si>
  <si>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</si>
  <si>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</si>
  <si>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</si>
  <si>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</si>
  <si>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</si>
  <si>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</si>
  <si>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</si>
  <si>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</si>
  <si>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</si>
  <si>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</si>
  <si>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</si>
  <si>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</si>
  <si>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</si>
  <si>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</si>
  <si>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</si>
  <si>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</si>
  <si>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</si>
  <si>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</si>
  <si>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</si>
  <si>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</si>
  <si>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</si>
  <si>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</si>
  <si>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</si>
  <si>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</si>
  <si>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</si>
  <si>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</si>
  <si>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</si>
  <si>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</si>
  <si>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</si>
  <si>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</si>
  <si>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</si>
  <si>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</si>
  <si>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</si>
  <si>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</si>
  <si>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</si>
  <si>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</si>
  <si>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</si>
  <si>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</si>
  <si>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</si>
  <si>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</si>
  <si>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</si>
  <si>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</si>
  <si>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</si>
  <si>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</si>
  <si>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</si>
  <si>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</si>
  <si>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</si>
  <si>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</si>
  <si>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</si>
  <si>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</si>
  <si>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</si>
  <si>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</si>
  <si>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</si>
  <si>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</si>
  <si>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</si>
  <si>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</si>
  <si>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</si>
  <si>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</si>
  <si>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</si>
  <si>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</si>
  <si>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</si>
  <si>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</si>
  <si>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</si>
  <si>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</si>
  <si>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</si>
  <si>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</si>
  <si>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</si>
  <si>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</si>
  <si>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</si>
  <si>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</si>
  <si>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</si>
  <si>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</si>
  <si>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</si>
  <si>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</si>
  <si>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</si>
  <si>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</si>
  <si>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</si>
  <si>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</si>
  <si>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</si>
  <si>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</si>
  <si>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</si>
  <si>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</si>
  <si>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</si>
  <si>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</si>
  <si>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</si>
  <si>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</si>
  <si>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</si>
  <si>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</si>
  <si>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</si>
  <si>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</si>
  <si>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</si>
  <si>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</si>
  <si>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</si>
  <si>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</si>
  <si>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</si>
  <si>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</si>
  <si>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</si>
  <si>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</si>
  <si>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</si>
  <si>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</si>
  <si>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</si>
  <si>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</si>
  <si>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</si>
  <si>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</si>
  <si>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</si>
  <si>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</si>
  <si>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</si>
  <si>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</si>
  <si>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</si>
  <si>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</si>
  <si>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</si>
  <si>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</si>
  <si>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</si>
  <si>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</si>
  <si>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</si>
  <si>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</si>
  <si>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</si>
  <si>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</si>
  <si>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</si>
  <si>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</si>
  <si>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</si>
  <si>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</si>
  <si>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</si>
  <si>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</si>
  <si>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</si>
  <si>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</si>
  <si>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</si>
  <si>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</si>
  <si>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</si>
  <si>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</si>
  <si>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</si>
  <si>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</si>
  <si>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</si>
  <si>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</si>
  <si>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</si>
  <si>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</si>
  <si>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</si>
  <si>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</si>
  <si>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</si>
  <si>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</si>
  <si>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</si>
  <si>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</si>
  <si>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</si>
  <si>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</si>
  <si>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</si>
  <si>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</si>
  <si>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</si>
  <si>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</si>
  <si>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</si>
  <si>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</si>
  <si>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</si>
  <si>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</si>
  <si>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</si>
  <si>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</si>
  <si>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</si>
  <si>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</si>
  <si>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</si>
  <si>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</si>
  <si>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</si>
  <si>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</si>
  <si>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</si>
  <si>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</si>
  <si>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</si>
  <si>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</si>
  <si>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</si>
  <si>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</si>
  <si>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</si>
  <si>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</si>
  <si>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</si>
  <si>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</si>
  <si>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</si>
  <si>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</si>
  <si>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</si>
  <si>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</si>
  <si>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</si>
  <si>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</si>
  <si>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</si>
  <si>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</si>
  <si>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</si>
  <si>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</si>
  <si>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</si>
  <si>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</si>
  <si>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</si>
  <si>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</si>
  <si>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</si>
  <si>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</si>
  <si>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</si>
  <si>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</si>
  <si>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</si>
  <si>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</si>
  <si>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</si>
  <si>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</si>
  <si>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</si>
  <si>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</si>
  <si>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</si>
  <si>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</si>
  <si>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</si>
  <si>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</si>
  <si>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</si>
  <si>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</si>
  <si>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</si>
  <si>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</si>
  <si>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</si>
  <si>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</si>
  <si>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</si>
  <si>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</si>
  <si>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</si>
  <si>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</si>
  <si>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</si>
  <si>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</si>
  <si>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</si>
  <si>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</si>
  <si>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</si>
  <si>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</si>
  <si>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</si>
  <si>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</si>
  <si>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</si>
  <si>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</si>
  <si>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</si>
  <si>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</si>
  <si>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</si>
  <si>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</si>
  <si>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</si>
  <si>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</si>
  <si>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</si>
  <si>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</si>
  <si>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</si>
  <si>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</si>
  <si>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</si>
  <si>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</si>
  <si>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</si>
  <si>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</si>
  <si>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</si>
  <si>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</si>
  <si>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</si>
  <si>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</si>
  <si>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</si>
  <si>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</si>
  <si>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</si>
  <si>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</si>
  <si>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</si>
  <si>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</si>
  <si>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</si>
  <si>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</si>
  <si>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</si>
  <si>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</si>
  <si>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</si>
  <si>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</si>
  <si>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</si>
  <si>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</si>
  <si>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</si>
  <si>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</si>
  <si>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</si>
  <si>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</si>
  <si>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</si>
  <si>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</si>
  <si>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</si>
  <si>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</si>
  <si>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</si>
  <si>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</si>
  <si>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</si>
  <si>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</si>
  <si>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</si>
  <si>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</si>
  <si>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</si>
  <si>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</si>
  <si>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</si>
  <si>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</si>
  <si>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</si>
  <si>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</si>
  <si>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</si>
  <si>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</si>
  <si>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</si>
  <si>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</si>
  <si>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</si>
  <si>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</si>
  <si>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</si>
  <si>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</si>
  <si>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</si>
  <si>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</si>
  <si>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</si>
  <si>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</si>
  <si>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</si>
  <si>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</si>
  <si>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</si>
  <si>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</si>
  <si>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</si>
  <si>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</si>
  <si>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</si>
  <si>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</si>
  <si>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</si>
  <si>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</si>
  <si>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</si>
  <si>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</si>
  <si>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</si>
  <si>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</si>
  <si>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</si>
  <si>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</si>
  <si>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</si>
  <si>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</si>
  <si>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</si>
  <si>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</si>
  <si>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</si>
  <si>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</si>
  <si>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</si>
  <si>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</si>
  <si>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</si>
  <si>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</si>
  <si>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</si>
  <si>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</si>
  <si>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</si>
  <si>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</si>
  <si>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</si>
  <si>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</si>
  <si>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</si>
  <si>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</si>
  <si>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</si>
  <si>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</si>
  <si>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</si>
  <si>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</si>
  <si>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</si>
  <si>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</si>
  <si>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</si>
  <si>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</si>
  <si>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</si>
  <si>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</si>
  <si>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</si>
  <si>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</si>
  <si>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</si>
  <si>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</si>
  <si>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</si>
  <si>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</si>
  <si>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</si>
  <si>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</si>
  <si>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</si>
  <si>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</si>
  <si>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</si>
  <si>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</si>
  <si>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</si>
  <si>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</si>
  <si>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</si>
  <si>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</si>
  <si>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</si>
  <si>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</si>
  <si>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</si>
  <si>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</si>
  <si>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</si>
  <si>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</si>
  <si>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</si>
  <si>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</si>
  <si>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</si>
  <si>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</si>
  <si>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</si>
  <si>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</si>
  <si>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</si>
  <si>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</si>
  <si>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</si>
  <si>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</si>
  <si>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</si>
  <si>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</si>
  <si>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</si>
  <si>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</si>
  <si>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</si>
  <si>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</si>
  <si>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</si>
  <si>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</si>
  <si>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</si>
  <si>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</si>
  <si>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</si>
  <si>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</si>
  <si>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</si>
  <si>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</si>
  <si>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</si>
  <si>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</si>
  <si>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</si>
  <si>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</si>
  <si>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</si>
  <si>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</si>
  <si>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</si>
  <si>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</si>
  <si>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</si>
  <si>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</si>
  <si>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</si>
  <si>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</si>
  <si>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</si>
  <si>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</si>
  <si>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</si>
  <si>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</si>
  <si>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</si>
  <si>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</si>
  <si>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</si>
  <si>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</si>
  <si>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</si>
  <si>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</si>
  <si>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</si>
  <si>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</si>
  <si>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</si>
  <si>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</si>
  <si>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</si>
  <si>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</si>
  <si>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</si>
  <si>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</si>
  <si>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</si>
  <si>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</si>
  <si>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</si>
  <si>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</si>
  <si>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</si>
  <si>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</si>
  <si>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</si>
  <si>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</si>
  <si>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</si>
  <si>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</si>
  <si>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</si>
  <si>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</si>
  <si>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</si>
  <si>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</si>
  <si>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</si>
  <si>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</si>
  <si>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</si>
  <si>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</si>
  <si>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</si>
  <si>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</si>
  <si>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</si>
  <si>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</si>
  <si>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</si>
  <si>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</si>
  <si>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</si>
  <si>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</si>
  <si>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</si>
  <si>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</si>
  <si>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</si>
  <si>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</si>
  <si>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</si>
  <si>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</si>
  <si>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</si>
  <si>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</si>
  <si>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</si>
  <si>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</si>
  <si>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</si>
  <si>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</si>
  <si>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</si>
  <si>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</si>
  <si>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</si>
  <si>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</si>
  <si>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</si>
  <si>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</si>
  <si>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</si>
  <si>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</si>
  <si>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</si>
  <si>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</si>
  <si>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</si>
  <si>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</si>
  <si>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</si>
  <si>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</si>
  <si>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</si>
  <si>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</si>
  <si>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</si>
  <si>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</si>
  <si>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</si>
  <si>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</si>
  <si>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</si>
  <si>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</si>
  <si>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</si>
  <si>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</si>
  <si>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</si>
  <si>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</si>
  <si>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</si>
  <si>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</si>
  <si>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</si>
  <si>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</si>
  <si>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</si>
  <si>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</si>
  <si>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</si>
  <si>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</si>
  <si>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</si>
  <si>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</si>
  <si>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</si>
  <si>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</si>
  <si>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</si>
  <si>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</si>
  <si>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</si>
  <si>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</si>
  <si>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</si>
  <si>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</si>
  <si>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</si>
  <si>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</si>
  <si>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</si>
  <si>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</si>
  <si>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</si>
  <si>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</si>
  <si>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</si>
  <si>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</si>
  <si>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</si>
  <si>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</si>
  <si>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</si>
  <si>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</si>
  <si>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</si>
  <si>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</si>
  <si>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</si>
  <si>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</si>
  <si>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</si>
  <si>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</si>
  <si>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</si>
  <si>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</si>
  <si>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</si>
  <si>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</si>
  <si>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</si>
  <si>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</si>
  <si>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</si>
  <si>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</si>
  <si>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</si>
  <si>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</si>
  <si>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</si>
  <si>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</si>
  <si>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</si>
  <si>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</si>
  <si>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</si>
  <si>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</si>
  <si>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</si>
  <si>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</si>
  <si>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</si>
  <si>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</si>
  <si>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</si>
  <si>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</si>
  <si>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</si>
  <si>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</si>
  <si>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</si>
  <si>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</si>
  <si>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</si>
  <si>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</si>
  <si>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</si>
  <si>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</si>
  <si>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</si>
  <si>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</si>
  <si>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</si>
  <si>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</si>
  <si>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</si>
  <si>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</si>
  <si>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</si>
  <si>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</si>
  <si>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</si>
  <si>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</si>
  <si>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</si>
  <si>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</si>
  <si>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</si>
  <si>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</si>
  <si>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</si>
  <si>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</si>
  <si>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</si>
  <si>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</si>
  <si>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</si>
  <si>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</si>
  <si>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</si>
  <si>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</si>
  <si>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</si>
  <si>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</si>
  <si>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</si>
  <si>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</si>
  <si>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</si>
  <si>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</si>
  <si>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</si>
  <si>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</si>
  <si>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</si>
  <si>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</si>
  <si>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</si>
  <si>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</si>
  <si>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</si>
  <si>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</si>
  <si>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</si>
  <si>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</si>
  <si>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</si>
  <si>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</si>
  <si>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</si>
  <si>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</si>
  <si>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</si>
  <si>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</si>
  <si>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</si>
  <si>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</si>
  <si>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</si>
  <si>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</si>
  <si>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</si>
  <si>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</si>
  <si>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</si>
  <si>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</si>
  <si>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</si>
  <si>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</si>
  <si>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</si>
  <si>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</si>
  <si>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</si>
  <si>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</si>
  <si>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</si>
  <si>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</si>
  <si>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</si>
  <si>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</si>
  <si>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</si>
  <si>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</si>
  <si>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</si>
  <si>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</si>
  <si>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</si>
  <si>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</si>
  <si>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</si>
  <si>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</si>
  <si>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</si>
  <si>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</si>
  <si>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</si>
  <si>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</si>
  <si>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</si>
  <si>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</si>
  <si>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</si>
  <si>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</si>
  <si>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</si>
  <si>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</si>
  <si>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</si>
  <si>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</si>
  <si>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</si>
  <si>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</si>
  <si>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</si>
  <si>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</si>
  <si>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</si>
  <si>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</si>
  <si>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</si>
  <si>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</si>
  <si>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</si>
  <si>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</si>
  <si>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</si>
  <si>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</si>
  <si>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</si>
  <si>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</si>
  <si>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</si>
  <si>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</si>
  <si>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</si>
  <si>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</si>
  <si>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</si>
  <si>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</si>
  <si>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</si>
  <si>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</si>
  <si>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</si>
  <si>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</si>
  <si>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</si>
  <si>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</si>
  <si>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</si>
  <si>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</si>
  <si>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</si>
  <si>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</si>
  <si>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</si>
  <si>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</si>
  <si>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</si>
  <si>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</si>
  <si>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</si>
  <si>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</si>
  <si>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</si>
  <si>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</si>
  <si>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</si>
  <si>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</si>
  <si>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</si>
  <si>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</si>
  <si>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</si>
  <si>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</si>
  <si>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</si>
  <si>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</si>
  <si>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</si>
  <si>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</si>
  <si>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</si>
  <si>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</si>
  <si>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</si>
  <si>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</si>
  <si>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</si>
  <si>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</si>
  <si>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</si>
  <si>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</si>
  <si>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</si>
  <si>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</si>
  <si>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</si>
  <si>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</si>
  <si>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</si>
  <si>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</si>
  <si>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</si>
  <si>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</si>
  <si>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</si>
  <si>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</si>
  <si>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</si>
  <si>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</si>
  <si>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</si>
  <si>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</si>
  <si>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</si>
  <si>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</si>
  <si>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</si>
  <si>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</si>
  <si>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</si>
  <si>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</si>
  <si>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</si>
  <si>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</si>
  <si>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</si>
  <si>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</si>
  <si>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</si>
  <si>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</si>
  <si>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</si>
  <si>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</si>
  <si>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</si>
  <si>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</si>
  <si>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</si>
  <si>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</si>
  <si>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</si>
  <si>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</si>
  <si>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</si>
  <si>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</si>
  <si>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</si>
  <si>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</si>
  <si>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</si>
  <si>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</si>
  <si>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</si>
  <si>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</si>
  <si>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</si>
  <si>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</si>
  <si>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</si>
  <si>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</si>
  <si>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</si>
  <si>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</si>
  <si>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</si>
  <si>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</si>
  <si>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</si>
  <si>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</si>
  <si>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</si>
  <si>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</si>
  <si>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</si>
  <si>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</si>
  <si>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</si>
  <si>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</si>
  <si>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</si>
  <si>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</si>
  <si>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</si>
  <si>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</si>
  <si>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</si>
  <si>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</si>
  <si>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</si>
  <si>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</si>
  <si>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</si>
  <si>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</si>
  <si>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</si>
  <si>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</si>
  <si>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</si>
  <si>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</si>
  <si>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</si>
  <si>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</si>
  <si>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</si>
  <si>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</si>
  <si>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</si>
  <si>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</si>
  <si>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</si>
  <si>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</si>
  <si>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</si>
  <si>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</si>
  <si>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</si>
  <si>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</si>
  <si>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</si>
  <si>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</si>
  <si>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</si>
  <si>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</si>
  <si>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</si>
  <si>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</si>
  <si>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</si>
  <si>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</si>
  <si>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</si>
  <si>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</si>
  <si>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</si>
  <si>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</si>
  <si>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</si>
  <si>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</si>
  <si>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</si>
  <si>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</si>
  <si>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</si>
  <si>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</si>
  <si>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</si>
  <si>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</si>
  <si>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</si>
  <si>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</si>
  <si>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</si>
  <si>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</si>
  <si>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</si>
  <si>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</si>
  <si>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</si>
  <si>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</si>
  <si>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</si>
  <si>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</si>
  <si>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</si>
  <si>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</si>
  <si>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</si>
  <si>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</si>
  <si>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</si>
  <si>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</si>
  <si>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</si>
  <si>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</si>
  <si>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</si>
  <si>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</si>
  <si>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</si>
  <si>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</si>
  <si>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</si>
  <si>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</si>
  <si>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</si>
  <si>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</si>
  <si>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</si>
  <si>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</si>
  <si>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</si>
  <si>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</si>
  <si>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</si>
  <si>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</si>
  <si>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</si>
  <si>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</si>
  <si>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</si>
  <si>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</si>
  <si>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</si>
  <si>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</si>
  <si>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</si>
  <si>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</si>
  <si>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</si>
  <si>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</si>
  <si>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</si>
  <si>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</si>
  <si>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</si>
  <si>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</si>
  <si>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</si>
  <si>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</si>
  <si>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</si>
  <si>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</si>
  <si>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</si>
  <si>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</si>
  <si>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</si>
  <si>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</si>
  <si>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</si>
  <si>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</si>
  <si>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</si>
  <si>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</si>
  <si>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</si>
  <si>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</si>
  <si>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</si>
  <si>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</si>
  <si>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</si>
  <si>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</si>
  <si>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</si>
  <si>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</si>
  <si>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</si>
  <si>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</si>
  <si>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</si>
  <si>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</si>
  <si>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</si>
  <si>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</si>
  <si>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</si>
  <si>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</si>
  <si>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</si>
  <si>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</si>
  <si>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</si>
  <si>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</si>
  <si>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</si>
  <si>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</si>
  <si>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</si>
  <si>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</si>
  <si>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</si>
  <si>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</si>
  <si>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</si>
  <si>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</si>
  <si>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</si>
  <si>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</si>
  <si>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</si>
  <si>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</si>
  <si>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</si>
  <si>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</si>
  <si>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</si>
  <si>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</si>
  <si>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</si>
  <si>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</si>
  <si>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</si>
  <si>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</si>
  <si>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</si>
  <si>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</si>
  <si>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</si>
  <si>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</si>
  <si>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</si>
  <si>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</si>
  <si>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</si>
  <si>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</si>
  <si>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</si>
  <si>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</si>
  <si>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</si>
  <si>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</si>
  <si>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</si>
  <si>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</si>
  <si>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</si>
  <si>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</si>
  <si>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</si>
  <si>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</si>
  <si>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</si>
  <si>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</si>
  <si>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</si>
  <si>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</si>
  <si>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</si>
  <si>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</si>
  <si>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</si>
  <si>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</si>
  <si>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</si>
  <si>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</si>
  <si>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</si>
  <si>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</si>
  <si>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</si>
  <si>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</si>
  <si>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</si>
  <si>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</si>
  <si>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</si>
  <si>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</si>
  <si>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</si>
  <si>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</si>
  <si>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</si>
  <si>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</si>
  <si>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</si>
  <si>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</si>
  <si>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</si>
  <si>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</si>
  <si>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</si>
  <si>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</si>
  <si>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</si>
  <si>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</si>
  <si>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</si>
  <si>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</si>
  <si>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</si>
  <si>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</si>
  <si>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</si>
  <si>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</si>
  <si>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</si>
  <si>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</si>
  <si>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</si>
  <si>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</si>
  <si>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</si>
  <si>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</si>
  <si>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</si>
  <si>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</si>
  <si>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</si>
  <si>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</si>
  <si>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</si>
  <si>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</si>
  <si>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</si>
  <si>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</si>
  <si>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</si>
  <si>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</si>
  <si>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</si>
  <si>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</si>
  <si>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</si>
  <si>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</si>
  <si>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</si>
  <si>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</si>
  <si>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</si>
  <si>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</si>
  <si>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</si>
  <si>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</si>
  <si>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</si>
  <si>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</si>
  <si>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</si>
  <si>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</si>
  <si>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</si>
  <si>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</si>
  <si>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</si>
  <si>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</si>
  <si>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</si>
  <si>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</si>
  <si>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</si>
  <si>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</si>
  <si>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</si>
  <si>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</si>
  <si>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</si>
  <si>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</si>
  <si>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</si>
  <si>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</si>
  <si>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</si>
  <si>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</si>
  <si>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</si>
  <si>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</si>
  <si>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</si>
  <si>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</si>
  <si>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</si>
  <si>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</si>
  <si>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</si>
  <si>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</si>
  <si>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</si>
  <si>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</si>
  <si>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</si>
  <si>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</si>
  <si>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</si>
  <si>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</si>
  <si>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</si>
  <si>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</si>
  <si>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</si>
  <si>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</si>
  <si>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</si>
  <si>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</si>
  <si>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</si>
  <si>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</si>
  <si>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</si>
  <si>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</si>
  <si>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</si>
  <si>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</si>
  <si>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</si>
  <si>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</si>
  <si>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</si>
  <si>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</si>
  <si>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</si>
  <si>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</si>
  <si>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</si>
  <si>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</si>
  <si>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</si>
  <si>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</si>
  <si>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</si>
  <si>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</si>
  <si>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</si>
  <si>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</si>
  <si>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</si>
  <si>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</si>
  <si>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</si>
  <si>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</si>
  <si>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</si>
  <si>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</si>
  <si>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</si>
  <si>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</si>
  <si>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</si>
  <si>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</si>
  <si>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</si>
  <si>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</si>
  <si>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</si>
  <si>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</si>
  <si>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</si>
  <si>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</si>
  <si>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</si>
  <si>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</si>
  <si>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</si>
  <si>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</si>
  <si>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</si>
  <si>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</si>
  <si>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</si>
  <si>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</si>
  <si>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</si>
  <si>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</si>
  <si>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</si>
  <si>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</si>
  <si>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</si>
  <si>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</si>
  <si>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</si>
  <si>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</si>
  <si>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</si>
  <si>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</si>
  <si>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</si>
  <si>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</si>
  <si>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</si>
  <si>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</si>
  <si>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</si>
  <si>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</si>
  <si>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</si>
  <si>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</si>
  <si>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</si>
  <si>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</si>
  <si>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</si>
  <si>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</si>
  <si>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</si>
  <si>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</si>
  <si>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</si>
  <si>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</si>
  <si>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</si>
  <si>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</si>
  <si>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</si>
  <si>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</si>
  <si>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</si>
  <si>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</si>
  <si>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</si>
  <si>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</si>
  <si>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</si>
  <si>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</si>
  <si>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</si>
  <si>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</si>
  <si>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</si>
  <si>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</si>
  <si>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</si>
  <si>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</si>
  <si>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</si>
  <si>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</si>
  <si>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</si>
  <si>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</si>
  <si>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</si>
  <si>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</si>
  <si>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</si>
  <si>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</si>
  <si>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</si>
  <si>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</si>
  <si>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</si>
  <si>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</si>
  <si>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</si>
  <si>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</si>
  <si>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</si>
  <si>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</si>
  <si>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</si>
  <si>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</si>
  <si>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</si>
  <si>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</si>
  <si>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</si>
  <si>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</si>
  <si>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</si>
  <si>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</si>
  <si>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</si>
  <si>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</si>
  <si>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</si>
  <si>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</si>
  <si>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</si>
  <si>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</si>
  <si>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</si>
  <si>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</si>
  <si>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</si>
  <si>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</si>
  <si>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</si>
  <si>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</si>
  <si>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</si>
  <si>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</si>
  <si>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</si>
  <si>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</si>
  <si>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</si>
  <si>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</si>
  <si>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</si>
  <si>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</si>
  <si>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</si>
  <si>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</si>
  <si>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</si>
  <si>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</si>
  <si>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</si>
  <si>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</si>
  <si>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</si>
  <si>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</si>
  <si>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</si>
  <si>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</si>
  <si>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</si>
  <si>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</si>
  <si>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</si>
  <si>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</si>
  <si>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</si>
  <si>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</si>
  <si>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</si>
  <si>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</si>
  <si>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</si>
  <si>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</si>
  <si>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</si>
  <si>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</si>
  <si>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</si>
  <si>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</si>
  <si>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</si>
  <si>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</si>
  <si>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</si>
  <si>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</si>
  <si>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</si>
  <si>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</si>
  <si>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</si>
  <si>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</si>
  <si>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</si>
  <si>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</si>
  <si>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</si>
  <si>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</si>
  <si>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</si>
  <si>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</si>
  <si>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</si>
  <si>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</si>
  <si>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</si>
  <si>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</si>
  <si>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</si>
  <si>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</si>
  <si>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</si>
  <si>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</si>
  <si>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</si>
  <si>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</si>
  <si>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</si>
  <si>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</si>
  <si>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</si>
  <si>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</si>
  <si>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</si>
  <si>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</si>
  <si>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</si>
  <si>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</si>
  <si>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</si>
  <si>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</si>
  <si>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</si>
  <si>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</si>
  <si>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</si>
  <si>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</si>
  <si>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</si>
  <si>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</si>
  <si>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</si>
  <si>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</si>
  <si>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</si>
  <si>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</si>
  <si>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</si>
  <si>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</si>
  <si>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</si>
  <si>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</si>
  <si>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</si>
  <si>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</si>
  <si>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</si>
  <si>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</si>
  <si>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</si>
  <si>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</si>
  <si>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</si>
  <si>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</si>
  <si>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</si>
  <si>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</si>
  <si>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</si>
  <si>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</si>
  <si>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</si>
  <si>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</si>
  <si>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</si>
  <si>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</si>
  <si>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</si>
  <si>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</si>
  <si>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</si>
  <si>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</si>
  <si>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</si>
  <si>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</si>
  <si>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</si>
  <si>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</si>
  <si>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</si>
  <si>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</si>
  <si>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</si>
  <si>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</si>
  <si>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</si>
  <si>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</si>
  <si>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</si>
  <si>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</si>
  <si>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</si>
  <si>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</si>
  <si>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</si>
  <si>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</si>
  <si>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</si>
  <si>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</si>
  <si>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</si>
  <si>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</si>
  <si>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</si>
  <si>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</si>
  <si>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</si>
  <si>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</si>
  <si>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</si>
  <si>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</si>
  <si>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</si>
  <si>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</si>
  <si>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</si>
  <si>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</si>
  <si>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</si>
  <si>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</si>
  <si>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</si>
  <si>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</si>
  <si>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</si>
  <si>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</si>
  <si>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</si>
  <si>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</si>
  <si>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</si>
  <si>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</si>
  <si>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</si>
  <si>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</si>
  <si>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</si>
  <si>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</si>
  <si>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</si>
  <si>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</si>
  <si>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</si>
  <si>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</si>
  <si>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</si>
  <si>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</si>
  <si>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</si>
  <si>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</si>
  <si>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</si>
  <si>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</si>
  <si>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</si>
  <si>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</si>
  <si>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</si>
  <si>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</si>
  <si>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</si>
  <si>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</si>
  <si>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</si>
  <si>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</si>
  <si>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</si>
  <si>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</si>
  <si>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</si>
  <si>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</si>
  <si>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</si>
  <si>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</si>
  <si>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</si>
  <si>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</si>
  <si>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</si>
  <si>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</si>
  <si>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</si>
  <si>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</si>
  <si>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</si>
  <si>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</si>
  <si>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</si>
  <si>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</si>
  <si>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</si>
  <si>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</si>
  <si>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</si>
  <si>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</si>
  <si>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</si>
  <si>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</si>
  <si>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</si>
  <si>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</si>
  <si>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</si>
  <si>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</si>
  <si>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</si>
  <si>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</si>
  <si>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</si>
  <si>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</si>
  <si>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</si>
  <si>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</si>
  <si>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</si>
  <si>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</si>
  <si>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</si>
  <si>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</si>
  <si>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</si>
  <si>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</si>
  <si>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</si>
  <si>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</si>
  <si>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</si>
  <si>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</si>
  <si>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</si>
  <si>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</si>
  <si>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</si>
  <si>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</si>
  <si>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</si>
  <si>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</si>
  <si>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</si>
  <si>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</si>
  <si>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</si>
  <si>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</si>
  <si>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</si>
  <si>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</si>
  <si>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</si>
  <si>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</si>
  <si>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</si>
  <si>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</si>
  <si>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</si>
  <si>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</si>
  <si>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</si>
  <si>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</si>
  <si>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</si>
  <si>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</si>
  <si>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</si>
  <si>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</si>
  <si>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</si>
  <si>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</si>
  <si>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</si>
  <si>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</si>
  <si>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</si>
  <si>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</si>
  <si>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</si>
  <si>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</si>
  <si>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</si>
  <si>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</si>
  <si>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</si>
  <si>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</si>
  <si>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</si>
  <si>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</si>
  <si>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</si>
  <si>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</si>
  <si>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</si>
  <si>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</si>
  <si>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</si>
  <si>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</si>
  <si>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</si>
  <si>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</si>
  <si>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</si>
  <si>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</si>
  <si>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</si>
  <si>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</si>
  <si>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</si>
  <si>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</si>
  <si>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</si>
  <si>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</si>
  <si>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</si>
  <si>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</si>
  <si>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</si>
  <si>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</si>
  <si>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</si>
  <si>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</si>
  <si>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</si>
  <si>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</si>
  <si>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</si>
  <si>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</si>
  <si>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</si>
  <si>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</si>
  <si>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</si>
  <si>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</si>
  <si>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</si>
  <si>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</si>
  <si>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</si>
  <si>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</si>
  <si>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</si>
  <si>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</si>
  <si>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</si>
  <si>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</si>
  <si>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</si>
  <si>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</si>
  <si>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</si>
  <si>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</si>
  <si>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</si>
  <si>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</si>
  <si>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</si>
  <si>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</si>
  <si>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</si>
  <si>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</si>
  <si>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</si>
  <si>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</si>
  <si>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</si>
  <si>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</si>
  <si>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</si>
  <si>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</si>
  <si>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</si>
  <si>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</si>
  <si>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</si>
  <si>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</si>
  <si>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</si>
  <si>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</si>
  <si>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</si>
  <si>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</si>
  <si>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</si>
  <si>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</si>
  <si>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</si>
  <si>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</si>
  <si>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</si>
  <si>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</si>
  <si>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</si>
  <si>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</si>
  <si>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</si>
  <si>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</si>
  <si>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</si>
  <si>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</si>
  <si>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</si>
  <si>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</si>
  <si>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</si>
  <si>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</si>
  <si>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</si>
  <si>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</si>
  <si>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</si>
  <si>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</si>
  <si>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</si>
  <si>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</si>
  <si>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</si>
  <si>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</si>
  <si>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</si>
  <si>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</si>
  <si>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</si>
  <si>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</si>
  <si>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</si>
  <si>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</si>
  <si>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</si>
  <si>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</si>
  <si>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</si>
  <si>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</si>
  <si>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</si>
  <si>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</si>
  <si>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</si>
  <si>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</si>
  <si>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</si>
  <si>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</si>
  <si>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</si>
  <si>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</si>
  <si>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</si>
  <si>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</si>
  <si>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</si>
  <si>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</si>
  <si>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</si>
  <si>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</si>
  <si>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</si>
  <si>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</si>
  <si>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</si>
  <si>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</si>
  <si>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</si>
  <si>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</si>
  <si>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</si>
  <si>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</si>
  <si>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</si>
  <si>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</si>
  <si>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</si>
  <si>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</si>
  <si>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</si>
  <si>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</si>
  <si>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</si>
  <si>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</si>
  <si>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</si>
  <si>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</si>
  <si>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</si>
  <si>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</si>
  <si>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</si>
  <si>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</si>
  <si>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</si>
  <si>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</si>
  <si>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</si>
  <si>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</si>
  <si>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</si>
  <si>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</si>
  <si>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</si>
  <si>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</si>
  <si>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</si>
  <si>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</si>
  <si>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</si>
  <si>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</si>
  <si>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</si>
  <si>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</si>
  <si>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</si>
  <si>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</si>
  <si>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</si>
  <si>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</si>
  <si>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</si>
  <si>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</si>
  <si>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</si>
  <si>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</si>
  <si>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</si>
  <si>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</si>
  <si>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</si>
  <si>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</si>
  <si>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</si>
  <si>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</si>
  <si>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</si>
  <si>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</si>
  <si>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</si>
  <si>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</si>
  <si>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</si>
  <si>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</si>
  <si>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</si>
  <si>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</si>
  <si>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</si>
  <si>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</si>
  <si>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</si>
  <si>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</si>
  <si>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</si>
  <si>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</si>
  <si>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</si>
  <si>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</si>
  <si>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</si>
  <si>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</si>
  <si>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</si>
  <si>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</si>
  <si>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</si>
  <si>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</si>
  <si>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</si>
  <si>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</si>
  <si>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</si>
  <si>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</si>
  <si>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</si>
  <si>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</si>
  <si>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</si>
  <si>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</si>
  <si>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</si>
  <si>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</si>
  <si>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</si>
  <si>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</si>
  <si>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</si>
  <si>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</si>
  <si>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</si>
  <si>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</si>
  <si>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</si>
  <si>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</si>
  <si>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</si>
  <si>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</si>
  <si>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</si>
  <si>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</si>
  <si>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</si>
  <si>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</si>
  <si>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</si>
  <si>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</si>
  <si>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</si>
  <si>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</si>
  <si>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</si>
  <si>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</si>
  <si>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</si>
  <si>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</si>
  <si>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</si>
  <si>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</si>
  <si>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</si>
  <si>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</si>
  <si>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</si>
  <si>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</si>
  <si>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</si>
  <si>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</si>
  <si>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</si>
  <si>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</si>
  <si>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</si>
  <si>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</si>
  <si>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</si>
  <si>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</si>
  <si>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</si>
  <si>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</si>
  <si>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</si>
  <si>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</si>
  <si>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</si>
  <si>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</si>
  <si>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</si>
  <si>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</si>
  <si>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</si>
  <si>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</si>
  <si>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</si>
  <si>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</si>
  <si>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</si>
  <si>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</si>
  <si>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</si>
  <si>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</si>
  <si>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</si>
  <si>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</si>
  <si>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</si>
  <si>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</si>
  <si>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</si>
  <si>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</si>
  <si>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</si>
  <si>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</si>
  <si>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</si>
  <si>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</si>
  <si>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</si>
  <si>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</si>
  <si>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</si>
  <si>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</si>
  <si>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</si>
  <si>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</si>
  <si>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</si>
  <si>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</si>
  <si>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</si>
  <si>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</si>
  <si>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</si>
  <si>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</si>
  <si>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</si>
  <si>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</si>
  <si>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</si>
  <si>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</si>
  <si>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</si>
  <si>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</si>
  <si>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</si>
  <si>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</si>
  <si>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</si>
  <si>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</si>
  <si>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</si>
  <si>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</si>
  <si>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</si>
  <si>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</si>
  <si>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</si>
  <si>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</si>
  <si>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</si>
  <si>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</si>
  <si>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</si>
  <si>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</si>
  <si>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</si>
  <si>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</si>
  <si>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</si>
  <si>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</si>
  <si>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</si>
  <si>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</si>
  <si>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</si>
  <si>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</si>
  <si>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</si>
  <si>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</si>
  <si>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</si>
  <si>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</si>
  <si>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</si>
  <si>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</si>
  <si>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</si>
  <si>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</si>
  <si>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</si>
  <si>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</si>
  <si>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</si>
  <si>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</si>
  <si>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</si>
  <si>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</si>
  <si>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</si>
  <si>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</si>
  <si>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</si>
  <si>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</si>
  <si>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</si>
  <si>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</si>
  <si>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</si>
  <si>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</si>
  <si>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</si>
  <si>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</si>
  <si>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</si>
  <si>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</si>
  <si>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</si>
  <si>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</si>
  <si>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</si>
  <si>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</si>
  <si>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</si>
  <si>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</si>
  <si>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</si>
  <si>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</si>
  <si>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</si>
  <si>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</si>
  <si>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</si>
  <si>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</si>
  <si>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</si>
  <si>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</si>
  <si>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</si>
  <si>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</si>
  <si>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</si>
  <si>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</si>
  <si>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</si>
  <si>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</si>
  <si>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</si>
  <si>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</si>
  <si>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</si>
  <si>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</si>
  <si>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</si>
  <si>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</si>
  <si>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</si>
  <si>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</si>
  <si>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</si>
  <si>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</si>
  <si>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</si>
  <si>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</si>
  <si>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</si>
  <si>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</si>
  <si>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</si>
  <si>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</si>
  <si>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</si>
  <si>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</si>
  <si>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</si>
  <si>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</si>
  <si>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</si>
  <si>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</si>
  <si>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</si>
  <si>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</si>
  <si>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</si>
  <si>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</si>
  <si>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</si>
  <si>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</si>
  <si>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</si>
  <si>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</si>
  <si>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</si>
  <si>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</si>
  <si>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</si>
  <si>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</si>
  <si>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</si>
  <si>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</si>
  <si>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</si>
  <si>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</si>
  <si>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</si>
  <si>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</si>
  <si>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</si>
  <si>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</si>
  <si>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</si>
  <si>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</si>
  <si>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</si>
  <si>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</si>
  <si>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</si>
  <si>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</si>
  <si>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</si>
  <si>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</si>
  <si>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</si>
  <si>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</si>
  <si>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</si>
  <si>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</si>
  <si>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</si>
  <si>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</si>
  <si>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</si>
  <si>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</si>
  <si>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</si>
  <si>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</si>
  <si>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</si>
  <si>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</si>
  <si>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</si>
  <si>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</si>
  <si>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</si>
  <si>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</si>
  <si>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</si>
  <si>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</si>
  <si>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</si>
  <si>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</si>
  <si>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</si>
  <si>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</si>
  <si>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</si>
  <si>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</si>
  <si>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</si>
  <si>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</si>
  <si>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</si>
  <si>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</si>
  <si>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</si>
  <si>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</si>
  <si>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</si>
  <si>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</si>
  <si>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</si>
  <si>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</si>
  <si>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</si>
  <si>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</si>
  <si>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</si>
  <si>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</si>
  <si>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</si>
  <si>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</si>
  <si>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</si>
  <si>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</si>
  <si>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</si>
  <si>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</si>
  <si>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</si>
  <si>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</si>
  <si>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</si>
  <si>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</si>
  <si>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</si>
  <si>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</si>
  <si>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</si>
  <si>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</si>
  <si>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</si>
  <si>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</si>
  <si>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</si>
  <si>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</si>
  <si>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</si>
  <si>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</si>
  <si>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</si>
  <si>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</si>
  <si>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</si>
  <si>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</si>
  <si>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</si>
  <si>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</si>
  <si>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</si>
  <si>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</si>
  <si>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</si>
  <si>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</si>
  <si>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</si>
  <si>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</si>
  <si>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</si>
  <si>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</si>
  <si>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</si>
  <si>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</si>
  <si>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</si>
  <si>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</si>
  <si>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</si>
  <si>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</si>
  <si>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</si>
  <si>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</si>
  <si>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</si>
  <si>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</si>
  <si>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</si>
  <si>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</si>
  <si>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</si>
  <si>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</si>
  <si>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</si>
  <si>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</si>
  <si>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</si>
  <si>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</si>
  <si>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</si>
  <si>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</si>
  <si>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</si>
  <si>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</si>
  <si>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</si>
  <si>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</si>
  <si>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</si>
  <si>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</si>
  <si>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</si>
  <si>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</si>
  <si>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</si>
  <si>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</si>
  <si>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</si>
  <si>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</si>
  <si>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</si>
  <si>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</si>
  <si>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</si>
  <si>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</si>
  <si>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</si>
  <si>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</si>
  <si>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</si>
  <si>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</si>
  <si>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</si>
  <si>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</si>
  <si>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</si>
  <si>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</si>
  <si>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</si>
  <si>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</si>
  <si>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</si>
  <si>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</si>
  <si>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</si>
  <si>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</si>
  <si>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</si>
  <si>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</si>
  <si>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</si>
  <si>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</si>
  <si>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</si>
  <si>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</si>
  <si>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</si>
  <si>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</si>
  <si>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</si>
  <si>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</si>
  <si>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</si>
  <si>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</si>
  <si>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</si>
  <si>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</si>
  <si>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</si>
  <si>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</si>
  <si>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</si>
  <si>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</si>
  <si>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</si>
  <si>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</si>
  <si>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</si>
  <si>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</si>
  <si>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</si>
  <si>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</si>
  <si>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</si>
  <si>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</si>
  <si>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</si>
  <si>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</si>
  <si>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</si>
  <si>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</si>
  <si>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</si>
  <si>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</si>
  <si>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</si>
  <si>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</si>
  <si>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</si>
  <si>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</si>
  <si>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</si>
  <si>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</si>
  <si>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</si>
  <si>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</si>
  <si>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</si>
  <si>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</si>
  <si>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</si>
  <si>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</si>
  <si>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</si>
  <si>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</si>
  <si>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</si>
  <si>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</si>
  <si>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</si>
  <si>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</si>
  <si>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</si>
  <si>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</si>
  <si>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</si>
  <si>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</si>
  <si>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</si>
  <si>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</si>
  <si>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</si>
  <si>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</si>
  <si>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</si>
  <si>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</si>
  <si>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</si>
  <si>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</si>
  <si>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</si>
  <si>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</si>
  <si>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</si>
  <si>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</si>
  <si>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</si>
  <si>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</si>
  <si>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</si>
  <si>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</si>
  <si>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</si>
  <si>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</si>
  <si>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</si>
  <si>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</si>
  <si>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</si>
  <si>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</si>
  <si>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</si>
  <si>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</si>
  <si>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</si>
  <si>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</si>
  <si>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</si>
  <si>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</si>
  <si>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</si>
  <si>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</si>
  <si>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</si>
  <si>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</si>
  <si>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</si>
  <si>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</si>
  <si>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</si>
  <si>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</si>
  <si>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</si>
  <si>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</si>
  <si>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</si>
  <si>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</si>
  <si>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</si>
  <si>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</si>
  <si>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</si>
  <si>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</si>
  <si>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</si>
  <si>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</si>
  <si>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</si>
  <si>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</si>
  <si>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</si>
  <si>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</si>
  <si>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</si>
  <si>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</si>
  <si>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</si>
  <si>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</si>
  <si>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</si>
  <si>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</si>
  <si>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</si>
  <si>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</si>
  <si>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</si>
  <si>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</si>
  <si>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</si>
  <si>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</si>
  <si>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</si>
  <si>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</si>
  <si>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</si>
  <si>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</si>
  <si>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</si>
  <si>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</si>
  <si>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</si>
  <si>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</si>
  <si>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</si>
  <si>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</si>
  <si>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</si>
  <si>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</si>
  <si>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</si>
  <si>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</si>
  <si>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</si>
  <si>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</si>
  <si>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</si>
  <si>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</si>
  <si>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</si>
  <si>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</si>
  <si>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</si>
  <si>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</si>
  <si>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</si>
  <si>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</si>
  <si>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</si>
  <si>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</si>
  <si>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</si>
  <si>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</si>
  <si>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</si>
  <si>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</si>
  <si>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</si>
  <si>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</si>
  <si>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</si>
  <si>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</si>
  <si>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</si>
  <si>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</si>
  <si>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</si>
  <si>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</si>
  <si>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</si>
  <si>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</si>
  <si>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</si>
  <si>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</si>
  <si>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</si>
  <si>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</si>
  <si>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</si>
  <si>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</si>
  <si>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</si>
  <si>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</si>
  <si>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</si>
  <si>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</si>
  <si>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</si>
  <si>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</si>
  <si>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</si>
  <si>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</si>
  <si>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</si>
  <si>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</si>
  <si>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</si>
  <si>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</si>
  <si>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</si>
  <si>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</si>
  <si>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</si>
  <si>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</si>
  <si>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</si>
  <si>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</si>
  <si>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</si>
  <si>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</si>
  <si>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</si>
  <si>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</si>
  <si>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</si>
  <si>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</si>
  <si>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</si>
  <si>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</si>
  <si>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</si>
  <si>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</si>
  <si>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</si>
  <si>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</si>
  <si>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</si>
  <si>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</si>
  <si>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</si>
  <si>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</si>
  <si>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</si>
  <si>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</si>
  <si>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</si>
  <si>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</si>
  <si>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</si>
  <si>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</si>
  <si>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</si>
  <si>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</si>
  <si>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</si>
  <si>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</si>
  <si>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</si>
  <si>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</si>
  <si>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</si>
  <si>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</si>
  <si>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</si>
  <si>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</si>
  <si>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</si>
  <si>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</si>
  <si>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</si>
  <si>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</si>
  <si>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</si>
  <si>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</si>
  <si>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</si>
  <si>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</si>
  <si>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</si>
  <si>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</si>
  <si>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</si>
  <si>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</si>
  <si>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</si>
  <si>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</si>
  <si>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</si>
  <si>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</si>
  <si>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</si>
  <si>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</si>
  <si>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</si>
  <si>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</si>
  <si>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</si>
  <si>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</si>
  <si>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</si>
  <si>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</si>
  <si>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</si>
  <si>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</si>
  <si>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</si>
  <si>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</si>
  <si>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</si>
  <si>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</si>
  <si>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</si>
  <si>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</si>
  <si>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</si>
  <si>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</si>
  <si>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</si>
  <si>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</si>
  <si>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</si>
  <si>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</si>
  <si>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</si>
  <si>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</si>
  <si>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</si>
  <si>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</si>
  <si>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</si>
  <si>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</si>
  <si>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</si>
  <si>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</si>
  <si>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</si>
  <si>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</si>
  <si>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</si>
  <si>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</si>
  <si>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</si>
  <si>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</si>
  <si>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</si>
  <si>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</si>
  <si>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</si>
  <si>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</si>
  <si>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</si>
  <si>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</si>
  <si>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</si>
  <si>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</si>
  <si>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</si>
  <si>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</si>
  <si>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</si>
  <si>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</si>
  <si>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</si>
  <si>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</si>
  <si>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</si>
  <si>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</si>
  <si>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</si>
  <si>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</si>
  <si>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</si>
  <si>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</si>
  <si>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</si>
  <si>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</si>
  <si>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</si>
  <si>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</si>
  <si>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</si>
  <si>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</si>
  <si>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</si>
  <si>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</si>
  <si>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</si>
  <si>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</si>
  <si>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</si>
  <si>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</si>
  <si>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</si>
  <si>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</si>
  <si>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</si>
  <si>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</si>
  <si>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</si>
  <si>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</si>
  <si>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</si>
  <si>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</si>
  <si>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</si>
  <si>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</si>
  <si>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</si>
  <si>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</si>
  <si>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</si>
  <si>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</si>
  <si>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</si>
  <si>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</si>
  <si>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</si>
  <si>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</si>
  <si>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</si>
  <si>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</si>
  <si>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</si>
  <si>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</si>
  <si>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</si>
  <si>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</si>
  <si>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</si>
  <si>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</si>
  <si>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</si>
  <si>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</si>
  <si>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</si>
  <si>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</si>
  <si>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</si>
  <si>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</si>
  <si>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</si>
  <si>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</si>
  <si>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</si>
  <si>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</si>
  <si>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</si>
  <si>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</si>
  <si>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</si>
  <si>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</si>
  <si>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</si>
  <si>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</si>
  <si>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</si>
  <si>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</si>
  <si>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</si>
  <si>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</si>
  <si>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</si>
  <si>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</si>
  <si>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</si>
  <si>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</si>
  <si>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</si>
  <si>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</si>
  <si>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</si>
  <si>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</si>
  <si>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</si>
  <si>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</si>
  <si>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</si>
  <si>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</si>
  <si>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</si>
  <si>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</si>
  <si>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</si>
  <si>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</si>
  <si>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</si>
  <si>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</si>
  <si>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</si>
  <si>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</si>
  <si>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</si>
  <si>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</si>
  <si>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</si>
  <si>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</si>
  <si>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</si>
  <si>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</si>
  <si>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</si>
  <si>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</si>
  <si>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</si>
  <si>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</si>
  <si>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</si>
  <si>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</si>
  <si>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</si>
  <si>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</si>
  <si>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</si>
  <si>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</si>
  <si>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</si>
  <si>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</si>
  <si>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</si>
  <si>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</si>
  <si>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</si>
  <si>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</si>
  <si>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</si>
  <si>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</si>
  <si>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</si>
  <si>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</si>
  <si>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</si>
  <si>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</si>
  <si>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</si>
  <si>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</si>
  <si>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</si>
  <si>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</si>
  <si>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</si>
  <si>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</si>
  <si>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</si>
  <si>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</si>
  <si>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</si>
  <si>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</si>
  <si>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</si>
  <si>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</si>
  <si>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</si>
  <si>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</si>
  <si>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</si>
  <si>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</si>
  <si>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</si>
  <si>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</si>
  <si>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</si>
  <si>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</si>
  <si>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</si>
  <si>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</si>
  <si>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</si>
  <si>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</si>
  <si>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</si>
  <si>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</si>
  <si>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</si>
  <si>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</si>
  <si>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</si>
  <si>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</si>
  <si>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</si>
  <si>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</si>
  <si>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</si>
  <si>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</si>
  <si>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</si>
  <si>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</si>
  <si>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</si>
  <si>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</si>
  <si>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</si>
  <si>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</si>
  <si>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</si>
  <si>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</si>
  <si>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</si>
  <si>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</si>
  <si>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</si>
  <si>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</si>
  <si>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</si>
  <si>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</si>
  <si>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</si>
  <si>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</si>
  <si>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</si>
  <si>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</si>
  <si>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</si>
  <si>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</si>
  <si>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</si>
  <si>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</si>
  <si>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</si>
  <si>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</si>
  <si>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</si>
  <si>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</si>
  <si>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</si>
  <si>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</si>
  <si>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</si>
  <si>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</si>
  <si>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</si>
  <si>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</si>
  <si>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</si>
  <si>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</si>
  <si>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</si>
  <si>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</si>
  <si>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</si>
  <si>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</si>
  <si>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</si>
  <si>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</si>
  <si>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</si>
  <si>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</si>
  <si>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</si>
  <si>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</si>
  <si>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</si>
  <si>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</si>
  <si>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</si>
  <si>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</si>
  <si>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</si>
  <si>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</si>
  <si>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</si>
  <si>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</si>
  <si>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</si>
  <si>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</si>
  <si>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</si>
  <si>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</si>
  <si>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</si>
  <si>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</si>
  <si>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</si>
  <si>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</si>
  <si>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</si>
  <si>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</si>
  <si>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</si>
  <si>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</si>
  <si>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</si>
  <si>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</si>
  <si>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</si>
  <si>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</si>
  <si>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</si>
  <si>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</si>
  <si>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</si>
  <si>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</si>
  <si>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</si>
  <si>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</si>
  <si>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</si>
  <si>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</si>
  <si>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</si>
  <si>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</si>
  <si>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</si>
  <si>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</si>
  <si>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</si>
  <si>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</si>
  <si>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</si>
  <si>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</si>
  <si>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</si>
  <si>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</si>
  <si>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</si>
  <si>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</si>
  <si>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</si>
  <si>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</si>
  <si>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</si>
  <si>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</si>
  <si>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</si>
  <si>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</si>
  <si>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</si>
  <si>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</si>
  <si>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</si>
  <si>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</si>
  <si>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</si>
  <si>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</si>
  <si>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</si>
  <si>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</si>
  <si>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</si>
  <si>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</si>
  <si>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</si>
  <si>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</si>
  <si>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</si>
  <si>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</si>
  <si>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</si>
  <si>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</si>
  <si>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</si>
  <si>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</si>
  <si>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</si>
  <si>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</si>
  <si>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</si>
  <si>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</si>
  <si>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</si>
  <si>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</si>
  <si>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</si>
  <si>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</si>
  <si>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</si>
  <si>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</si>
  <si>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</si>
  <si>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</si>
  <si>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</si>
  <si>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</si>
  <si>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</si>
  <si>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</si>
  <si>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</si>
  <si>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</si>
  <si>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</si>
  <si>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</si>
  <si>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</si>
  <si>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</si>
  <si>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</si>
  <si>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</si>
  <si>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</si>
  <si>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</si>
  <si>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</si>
  <si>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</si>
  <si>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</si>
  <si>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</si>
  <si>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</si>
  <si>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</si>
  <si>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</si>
  <si>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</si>
  <si>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</si>
  <si>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</si>
  <si>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</si>
  <si>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</si>
  <si>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</si>
  <si>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30/04/2025</t>
  </si>
  <si>
    <t>Reporting Date: 26/05/2025</t>
  </si>
  <si>
    <t>https://www.knab.nl/investors/sbcb-programme</t>
  </si>
  <si>
    <t>CSC Administrative Services (Netherlands)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</si>
</sst>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4" sqref="C4"/>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topLeftCell="A27" zoomScale="75" zoomScaleNormal="75" workbookViewId="0">
      <selection activeCell="D5" sqref="D5"/>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C6" sqref="C6"/>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J40" sqref="J40"/>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3100</v>
      </c>
      <c r="G9" s="6"/>
      <c r="H9" s="6"/>
      <c r="I9" s="6"/>
      <c r="J9" s="7"/>
    </row>
    <row r="10" spans="2:10" ht="21" x14ac:dyDescent="0.25">
      <c r="B10" s="5"/>
      <c r="C10" s="6"/>
      <c r="D10" s="6"/>
      <c r="E10" s="6"/>
      <c r="F10" s="11" t="s">
        <v>3099</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9" zoomScale="75" zoomScaleNormal="75" workbookViewId="0">
      <selection activeCell="C143" sqref="C143"/>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3101</v>
      </c>
      <c r="E17" s="28"/>
      <c r="F17" s="28"/>
      <c r="H17" s="20"/>
      <c r="L17" s="20"/>
      <c r="M17" s="20"/>
    </row>
    <row r="18" spans="1:13" outlineLevel="1" x14ac:dyDescent="0.25">
      <c r="A18" s="22" t="s">
        <v>1484</v>
      </c>
      <c r="B18" s="36" t="s">
        <v>37</v>
      </c>
      <c r="C18" s="180">
        <v>45777</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5009.03271494</v>
      </c>
      <c r="F38" s="39"/>
      <c r="H38" s="20"/>
      <c r="L38" s="20"/>
      <c r="M38" s="20"/>
    </row>
    <row r="39" spans="1:14" x14ac:dyDescent="0.25">
      <c r="A39" s="22" t="s">
        <v>59</v>
      </c>
      <c r="B39" s="39" t="s">
        <v>60</v>
      </c>
      <c r="C39" s="93">
        <v>4250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0.12859593292705879</v>
      </c>
      <c r="E45" s="92"/>
      <c r="F45" s="137">
        <v>0</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759.03271494000001</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5009.03271494</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5009.03271494</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18.135179000000001</v>
      </c>
      <c r="D66" s="97">
        <v>10.165343318549548</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2.33578354</v>
      </c>
      <c r="D70" s="93">
        <v>2.5288653800000001</v>
      </c>
      <c r="E70" s="18"/>
      <c r="F70" s="181">
        <f t="shared" ref="F70:F76" si="1">IF($C$77=0,0,IF(C70="","",C70/$C$77))</f>
        <v>4.6631429118705186E-4</v>
      </c>
      <c r="G70" s="99">
        <f t="shared" ref="G70:G76" si="2">IF($D$66="ND2","ND2",IF(OR(D70="ND2",D70=""),"",D70/$D$77))</f>
        <v>5.0486102285923914E-4</v>
      </c>
      <c r="H70" s="20"/>
      <c r="L70" s="20"/>
      <c r="M70" s="20"/>
      <c r="N70" s="51"/>
    </row>
    <row r="71" spans="1:14" x14ac:dyDescent="0.25">
      <c r="A71" s="22" t="s">
        <v>103</v>
      </c>
      <c r="B71" s="18" t="s">
        <v>955</v>
      </c>
      <c r="C71" s="93">
        <v>7.3512372499999996</v>
      </c>
      <c r="D71" s="93">
        <v>8.8343943899999999</v>
      </c>
      <c r="E71" s="18"/>
      <c r="F71" s="181">
        <f t="shared" si="1"/>
        <v>1.4675961744218824E-3</v>
      </c>
      <c r="G71" s="99">
        <f t="shared" si="2"/>
        <v>1.7636926913354811E-3</v>
      </c>
      <c r="H71" s="20"/>
      <c r="L71" s="20"/>
      <c r="M71" s="20"/>
      <c r="N71" s="51"/>
    </row>
    <row r="72" spans="1:14" x14ac:dyDescent="0.25">
      <c r="A72" s="22" t="s">
        <v>104</v>
      </c>
      <c r="B72" s="18" t="s">
        <v>956</v>
      </c>
      <c r="C72" s="93">
        <v>20.81491471</v>
      </c>
      <c r="D72" s="93">
        <v>32.305514420000002</v>
      </c>
      <c r="E72" s="18"/>
      <c r="F72" s="181">
        <f t="shared" si="1"/>
        <v>4.1554758961579929E-3</v>
      </c>
      <c r="G72" s="99">
        <f t="shared" si="2"/>
        <v>6.4494516723049532E-3</v>
      </c>
      <c r="H72" s="20"/>
      <c r="L72" s="20"/>
      <c r="M72" s="20"/>
      <c r="N72" s="51"/>
    </row>
    <row r="73" spans="1:14" x14ac:dyDescent="0.25">
      <c r="A73" s="22" t="s">
        <v>105</v>
      </c>
      <c r="B73" s="18" t="s">
        <v>957</v>
      </c>
      <c r="C73" s="93">
        <v>39.825904110000003</v>
      </c>
      <c r="D73" s="93">
        <v>52.624859479999998</v>
      </c>
      <c r="E73" s="18"/>
      <c r="F73" s="181">
        <f t="shared" si="1"/>
        <v>7.9508173287059572E-3</v>
      </c>
      <c r="G73" s="99">
        <f t="shared" si="2"/>
        <v>1.0505992369153524E-2</v>
      </c>
      <c r="H73" s="20"/>
      <c r="L73" s="20"/>
      <c r="M73" s="20"/>
      <c r="N73" s="51"/>
    </row>
    <row r="74" spans="1:14" x14ac:dyDescent="0.25">
      <c r="A74" s="22" t="s">
        <v>106</v>
      </c>
      <c r="B74" s="18" t="s">
        <v>958</v>
      </c>
      <c r="C74" s="93">
        <v>38.176160889999998</v>
      </c>
      <c r="D74" s="93">
        <v>82.029287870000005</v>
      </c>
      <c r="E74" s="18"/>
      <c r="F74" s="181">
        <f t="shared" si="1"/>
        <v>7.6214636762373961E-3</v>
      </c>
      <c r="G74" s="99">
        <f t="shared" si="2"/>
        <v>1.6376273132602724E-2</v>
      </c>
      <c r="H74" s="20"/>
      <c r="L74" s="20"/>
      <c r="M74" s="20"/>
      <c r="N74" s="51"/>
    </row>
    <row r="75" spans="1:14" x14ac:dyDescent="0.25">
      <c r="A75" s="22" t="s">
        <v>107</v>
      </c>
      <c r="B75" s="18" t="s">
        <v>959</v>
      </c>
      <c r="C75" s="93">
        <v>445.48723837</v>
      </c>
      <c r="D75" s="93">
        <v>2680.6738034499999</v>
      </c>
      <c r="E75" s="18"/>
      <c r="F75" s="181">
        <f t="shared" si="1"/>
        <v>8.8936779558513271E-2</v>
      </c>
      <c r="G75" s="99">
        <f t="shared" si="2"/>
        <v>0.53516795677029427</v>
      </c>
      <c r="H75" s="20"/>
      <c r="L75" s="20"/>
      <c r="M75" s="20"/>
      <c r="N75" s="51"/>
    </row>
    <row r="76" spans="1:14" x14ac:dyDescent="0.25">
      <c r="A76" s="22" t="s">
        <v>108</v>
      </c>
      <c r="B76" s="18" t="s">
        <v>960</v>
      </c>
      <c r="C76" s="93">
        <v>4455.0414760699996</v>
      </c>
      <c r="D76" s="93">
        <v>2150.0359899499999</v>
      </c>
      <c r="E76" s="18"/>
      <c r="F76" s="181">
        <f t="shared" si="1"/>
        <v>0.88940155307477642</v>
      </c>
      <c r="G76" s="99">
        <f t="shared" si="2"/>
        <v>0.42923177234144971</v>
      </c>
      <c r="H76" s="20"/>
      <c r="L76" s="20"/>
      <c r="M76" s="20"/>
      <c r="N76" s="51"/>
    </row>
    <row r="77" spans="1:14" x14ac:dyDescent="0.25">
      <c r="A77" s="22" t="s">
        <v>109</v>
      </c>
      <c r="B77" s="54" t="s">
        <v>88</v>
      </c>
      <c r="C77" s="95">
        <f>SUM(C70:C76)</f>
        <v>5009.03271494</v>
      </c>
      <c r="D77" s="95">
        <f>SUM(D70:D76)</f>
        <v>5009.03271494</v>
      </c>
      <c r="E77" s="39"/>
      <c r="F77" s="100">
        <f>SUM(F70:F76)</f>
        <v>1</v>
      </c>
      <c r="G77" s="100">
        <f>SUM(G70:G76)</f>
        <v>0.99999999999999989</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0.86842048999999999</v>
      </c>
      <c r="D79" s="95" t="str">
        <f>IF($D$66="ND2","ND2","")</f>
        <v/>
      </c>
      <c r="E79" s="39"/>
      <c r="F79" s="99">
        <f>IF($C$77=0,"",IF(C79="","",C79/$C$77))</f>
        <v>1.7337089602346552E-4</v>
      </c>
      <c r="G79" s="99" t="str">
        <f>IF($D$66="ND2","ND2",IF(OR(D79="ND2",D79=""),"",D79/$D$77))</f>
        <v/>
      </c>
      <c r="H79" s="20"/>
      <c r="L79" s="20"/>
      <c r="M79" s="20"/>
      <c r="N79" s="51"/>
    </row>
    <row r="80" spans="1:14" hidden="1" outlineLevel="1" x14ac:dyDescent="0.25">
      <c r="A80" s="22" t="s">
        <v>114</v>
      </c>
      <c r="B80" s="55" t="s">
        <v>115</v>
      </c>
      <c r="C80" s="95">
        <v>1.4673630499999999</v>
      </c>
      <c r="D80" s="95" t="str">
        <f>IF($D$66="ND2","ND2","")</f>
        <v/>
      </c>
      <c r="E80" s="39"/>
      <c r="F80" s="99">
        <f>IF($C$77=0,"",IF(C80="","",C80/$C$77))</f>
        <v>2.9294339516358631E-4</v>
      </c>
      <c r="G80" s="99" t="str">
        <f>IF($D$66="ND2","ND2",IF(OR(D80="ND2",D80=""),"",D80/$D$77))</f>
        <v/>
      </c>
      <c r="H80" s="20"/>
      <c r="L80" s="20"/>
      <c r="M80" s="20"/>
      <c r="N80" s="51"/>
    </row>
    <row r="81" spans="1:14" hidden="1" outlineLevel="1" x14ac:dyDescent="0.25">
      <c r="A81" s="22" t="s">
        <v>116</v>
      </c>
      <c r="B81" s="55" t="s">
        <v>117</v>
      </c>
      <c r="C81" s="95">
        <v>2.5580680400000002</v>
      </c>
      <c r="D81" s="95" t="str">
        <f>IF($D$66="ND2","ND2","")</f>
        <v/>
      </c>
      <c r="E81" s="39"/>
      <c r="F81" s="99">
        <f>IF($C$77=0,"",IF(C81="","",C81/$C$77))</f>
        <v>5.1069102271388174E-4</v>
      </c>
      <c r="G81" s="99" t="str">
        <f>IF($D$66="ND2","ND2",IF(OR(D81="ND2",D81=""),"",D81/$D$77))</f>
        <v/>
      </c>
      <c r="H81" s="20"/>
      <c r="L81" s="20"/>
      <c r="M81" s="20"/>
      <c r="N81" s="51"/>
    </row>
    <row r="82" spans="1:14" hidden="1" outlineLevel="1" x14ac:dyDescent="0.25">
      <c r="A82" s="22" t="s">
        <v>118</v>
      </c>
      <c r="B82" s="55" t="s">
        <v>119</v>
      </c>
      <c r="C82" s="95">
        <v>4.7931692100000003</v>
      </c>
      <c r="D82" s="95" t="str">
        <f>IF($D$66="ND2","ND2","")</f>
        <v/>
      </c>
      <c r="E82" s="39"/>
      <c r="F82" s="99">
        <f>IF($C$77=0,"",IF(C82="","",C82/$C$77))</f>
        <v>9.5690515170800084E-4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4.2549000000000001</v>
      </c>
      <c r="D89" s="97">
        <v>1.9607000000000001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1500</v>
      </c>
      <c r="D94" s="93" t="str">
        <f t="shared" si="3"/>
        <v/>
      </c>
      <c r="E94" s="18"/>
      <c r="F94" s="99">
        <f t="shared" si="4"/>
        <v>0.35294117647058826</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500</v>
      </c>
      <c r="D96" s="93" t="str">
        <f t="shared" si="3"/>
        <v/>
      </c>
      <c r="E96" s="18"/>
      <c r="F96" s="99">
        <f t="shared" si="4"/>
        <v>0.11764705882352941</v>
      </c>
      <c r="G96" s="99">
        <f t="shared" si="5"/>
        <v>0</v>
      </c>
      <c r="H96" s="20"/>
      <c r="L96" s="20"/>
      <c r="M96" s="20"/>
      <c r="N96" s="51"/>
    </row>
    <row r="97" spans="1:14" x14ac:dyDescent="0.25">
      <c r="A97" s="22" t="s">
        <v>134</v>
      </c>
      <c r="B97" s="18" t="s">
        <v>958</v>
      </c>
      <c r="C97" s="93">
        <v>500</v>
      </c>
      <c r="D97" s="93" t="str">
        <f t="shared" si="3"/>
        <v/>
      </c>
      <c r="E97" s="18"/>
      <c r="F97" s="99">
        <f t="shared" si="4"/>
        <v>0.11764705882352941</v>
      </c>
      <c r="G97" s="99">
        <f t="shared" si="5"/>
        <v>0</v>
      </c>
      <c r="H97" s="20"/>
      <c r="L97" s="20"/>
      <c r="M97" s="20"/>
    </row>
    <row r="98" spans="1:14" x14ac:dyDescent="0.25">
      <c r="A98" s="22" t="s">
        <v>135</v>
      </c>
      <c r="B98" s="18" t="s">
        <v>959</v>
      </c>
      <c r="C98" s="93">
        <v>1250</v>
      </c>
      <c r="D98" s="93" t="str">
        <f t="shared" si="3"/>
        <v/>
      </c>
      <c r="E98" s="18"/>
      <c r="F98" s="99">
        <f t="shared" si="4"/>
        <v>0.29411764705882354</v>
      </c>
      <c r="G98" s="99">
        <f t="shared" si="5"/>
        <v>0</v>
      </c>
      <c r="H98" s="20"/>
      <c r="L98" s="20"/>
      <c r="M98" s="20"/>
    </row>
    <row r="99" spans="1:14" x14ac:dyDescent="0.25">
      <c r="A99" s="22" t="s">
        <v>136</v>
      </c>
      <c r="B99" s="18" t="s">
        <v>960</v>
      </c>
      <c r="C99" s="93">
        <v>500</v>
      </c>
      <c r="D99" s="93" t="str">
        <f t="shared" si="3"/>
        <v/>
      </c>
      <c r="E99" s="18"/>
      <c r="F99" s="99">
        <f t="shared" si="4"/>
        <v>0.11764705882352941</v>
      </c>
      <c r="G99" s="99">
        <f t="shared" si="5"/>
        <v>0</v>
      </c>
      <c r="H99" s="20"/>
      <c r="L99" s="20"/>
      <c r="M99" s="20"/>
    </row>
    <row r="100" spans="1:14" x14ac:dyDescent="0.25">
      <c r="A100" s="22" t="s">
        <v>137</v>
      </c>
      <c r="B100" s="54" t="s">
        <v>88</v>
      </c>
      <c r="C100" s="95">
        <f>SUM(C93:C99)</f>
        <v>4250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5009.03271494</v>
      </c>
      <c r="D112" s="93">
        <v>5009.03271494</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5009.03271494</v>
      </c>
      <c r="D131" s="93">
        <f>SUM(D112:D130)</f>
        <v>5009.03271494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25">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20.956045700000001</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20.956045700000001</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20.956045700000001</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20.956045700000001</v>
      </c>
      <c r="D208" s="39"/>
      <c r="E208" s="49"/>
      <c r="F208" s="99">
        <f>SUM(F193:F195)</f>
        <v>1</v>
      </c>
      <c r="G208" s="49"/>
      <c r="H208" s="20"/>
      <c r="L208" s="20"/>
      <c r="M208" s="20"/>
      <c r="N208" s="51"/>
    </row>
    <row r="209" spans="1:14" outlineLevel="1" x14ac:dyDescent="0.25">
      <c r="A209" s="22" t="s">
        <v>270</v>
      </c>
      <c r="B209" s="54" t="s">
        <v>88</v>
      </c>
      <c r="C209" s="95">
        <f>SUM(C193:C207)</f>
        <v>20.956045700000001</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22" t="s">
        <v>3102</v>
      </c>
      <c r="H323" s="20"/>
      <c r="I323" s="51"/>
      <c r="J323" s="51"/>
      <c r="K323" s="51"/>
      <c r="L323" s="51"/>
      <c r="M323" s="51"/>
      <c r="N323" s="51"/>
    </row>
    <row r="324" spans="1:14" outlineLevel="1" x14ac:dyDescent="0.25">
      <c r="A324" s="22" t="s">
        <v>333</v>
      </c>
      <c r="B324" s="37" t="s">
        <v>2971</v>
      </c>
      <c r="C324" s="22" t="s">
        <v>2958</v>
      </c>
      <c r="H324" s="20"/>
      <c r="I324" s="51"/>
      <c r="J324" s="51"/>
      <c r="K324" s="51"/>
      <c r="L324" s="51"/>
      <c r="M324" s="51"/>
      <c r="N324" s="51"/>
    </row>
    <row r="325" spans="1:14" outlineLevel="1" x14ac:dyDescent="0.25">
      <c r="A325" s="22" t="s">
        <v>335</v>
      </c>
      <c r="B325" s="37" t="s">
        <v>2972</v>
      </c>
      <c r="C325" s="22" t="s">
        <v>2958</v>
      </c>
      <c r="H325" s="20"/>
      <c r="I325" s="51"/>
      <c r="J325" s="51"/>
      <c r="K325" s="51"/>
      <c r="L325" s="51"/>
      <c r="M325" s="51"/>
      <c r="N325" s="51"/>
    </row>
    <row r="326" spans="1:14" outlineLevel="1" x14ac:dyDescent="0.25">
      <c r="A326" s="22" t="s">
        <v>336</v>
      </c>
      <c r="B326" s="37" t="s">
        <v>2973</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2974</v>
      </c>
      <c r="C328" s="22" t="s">
        <v>2958</v>
      </c>
      <c r="H328" s="20"/>
      <c r="I328" s="51"/>
      <c r="J328" s="51"/>
      <c r="K328" s="51"/>
      <c r="L328" s="51"/>
      <c r="M328" s="51"/>
      <c r="N328" s="51"/>
    </row>
    <row r="329" spans="1:14" outlineLevel="1" x14ac:dyDescent="0.25">
      <c r="A329" s="22" t="s">
        <v>339</v>
      </c>
      <c r="B329" s="37" t="s">
        <v>2975</v>
      </c>
      <c r="C329" s="22" t="s">
        <v>2976</v>
      </c>
      <c r="H329" s="20"/>
      <c r="I329" s="51"/>
      <c r="J329" s="51"/>
      <c r="K329" s="51"/>
      <c r="L329" s="51"/>
      <c r="M329" s="51"/>
      <c r="N329" s="51"/>
    </row>
    <row r="330" spans="1:14" hidden="1" outlineLevel="1" x14ac:dyDescent="0.25">
      <c r="A330" s="22" t="s">
        <v>341</v>
      </c>
      <c r="B330" s="50" t="s">
        <v>2977</v>
      </c>
      <c r="C330" s="22" t="s">
        <v>2976</v>
      </c>
      <c r="H330" s="20"/>
      <c r="I330" s="51"/>
      <c r="J330" s="51"/>
      <c r="K330" s="51"/>
      <c r="L330" s="51"/>
      <c r="M330" s="51"/>
      <c r="N330" s="51"/>
    </row>
    <row r="331" spans="1:14" hidden="1" outlineLevel="1" x14ac:dyDescent="0.25">
      <c r="A331" s="22" t="s">
        <v>343</v>
      </c>
      <c r="B331" s="50" t="s">
        <v>2978</v>
      </c>
      <c r="C331" s="22" t="s">
        <v>2979</v>
      </c>
      <c r="H331" s="20"/>
      <c r="I331" s="51"/>
      <c r="J331" s="51"/>
      <c r="K331" s="51"/>
      <c r="L331" s="51"/>
      <c r="M331" s="51"/>
      <c r="N331" s="51"/>
    </row>
    <row r="332" spans="1:14" hidden="1" outlineLevel="1" x14ac:dyDescent="0.25">
      <c r="A332" s="22" t="s">
        <v>344</v>
      </c>
      <c r="B332" s="50" t="s">
        <v>334</v>
      </c>
      <c r="C332" s="22" t="s">
        <v>2979</v>
      </c>
      <c r="H332" s="20"/>
      <c r="I332" s="51"/>
      <c r="J332" s="51"/>
      <c r="K332" s="51"/>
      <c r="L332" s="51"/>
      <c r="M332" s="51"/>
      <c r="N332" s="51"/>
    </row>
    <row r="333" spans="1:14" hidden="1" outlineLevel="1" x14ac:dyDescent="0.25">
      <c r="A333" s="22" t="s">
        <v>345</v>
      </c>
      <c r="B333" s="50" t="s">
        <v>2980</v>
      </c>
      <c r="C333" s="22" t="s">
        <v>2981</v>
      </c>
      <c r="H333" s="20"/>
      <c r="I333" s="51"/>
      <c r="J333" s="51"/>
      <c r="K333" s="51"/>
      <c r="L333" s="51"/>
      <c r="M333" s="51"/>
      <c r="N333" s="51"/>
    </row>
    <row r="334" spans="1:14" hidden="1" outlineLevel="1" x14ac:dyDescent="0.25">
      <c r="A334" s="22" t="s">
        <v>346</v>
      </c>
      <c r="B334" s="50" t="s">
        <v>2982</v>
      </c>
      <c r="C334" s="22" t="s">
        <v>2981</v>
      </c>
      <c r="H334" s="20"/>
      <c r="I334" s="51"/>
      <c r="J334" s="51"/>
      <c r="K334" s="51"/>
      <c r="L334" s="51"/>
      <c r="M334" s="51"/>
      <c r="N334" s="51"/>
    </row>
    <row r="335" spans="1:14" hidden="1" outlineLevel="1" x14ac:dyDescent="0.25">
      <c r="A335" s="22" t="s">
        <v>347</v>
      </c>
      <c r="B335" s="50" t="s">
        <v>2983</v>
      </c>
      <c r="C335" s="22" t="s">
        <v>2984</v>
      </c>
      <c r="H335" s="20"/>
      <c r="I335" s="51"/>
      <c r="J335" s="51"/>
      <c r="K335" s="51"/>
      <c r="L335" s="51"/>
      <c r="M335" s="51"/>
      <c r="N335" s="51"/>
    </row>
    <row r="336" spans="1:14" hidden="1" outlineLevel="1" x14ac:dyDescent="0.25">
      <c r="A336" s="22" t="s">
        <v>348</v>
      </c>
      <c r="B336" s="50" t="s">
        <v>2985</v>
      </c>
      <c r="C336" s="22" t="s">
        <v>2984</v>
      </c>
      <c r="H336" s="20"/>
      <c r="I336" s="51"/>
      <c r="J336" s="51"/>
      <c r="K336" s="51"/>
      <c r="L336" s="51"/>
      <c r="M336" s="51"/>
      <c r="N336" s="51"/>
    </row>
    <row r="337" spans="1:14" hidden="1" outlineLevel="1" x14ac:dyDescent="0.25">
      <c r="A337" s="22" t="s">
        <v>349</v>
      </c>
      <c r="B337" s="50" t="s">
        <v>340</v>
      </c>
      <c r="C337" s="22" t="s">
        <v>2986</v>
      </c>
      <c r="H337" s="20"/>
      <c r="I337" s="51"/>
      <c r="J337" s="51"/>
      <c r="K337" s="51"/>
      <c r="L337" s="51"/>
      <c r="M337" s="51"/>
      <c r="N337" s="51"/>
    </row>
    <row r="338" spans="1:14" hidden="1" outlineLevel="1" x14ac:dyDescent="0.25">
      <c r="A338" s="22" t="s">
        <v>350</v>
      </c>
      <c r="B338" s="50" t="s">
        <v>2987</v>
      </c>
      <c r="C338" s="22" t="s">
        <v>2988</v>
      </c>
      <c r="H338" s="20"/>
      <c r="I338" s="51"/>
      <c r="J338" s="51"/>
      <c r="K338" s="51"/>
      <c r="L338" s="51"/>
      <c r="M338" s="51"/>
      <c r="N338" s="51"/>
    </row>
    <row r="339" spans="1:14" hidden="1" outlineLevel="1" x14ac:dyDescent="0.25">
      <c r="A339" s="22" t="s">
        <v>351</v>
      </c>
      <c r="B339" s="50" t="s">
        <v>2989</v>
      </c>
      <c r="C339" s="22" t="s">
        <v>2988</v>
      </c>
      <c r="H339" s="20"/>
      <c r="I339" s="51"/>
      <c r="J339" s="51"/>
      <c r="K339" s="51"/>
      <c r="L339" s="51"/>
      <c r="M339" s="51"/>
      <c r="N339" s="51"/>
    </row>
    <row r="340" spans="1:14" hidden="1" outlineLevel="1" x14ac:dyDescent="0.25">
      <c r="A340" s="22" t="s">
        <v>352</v>
      </c>
      <c r="B340" s="50" t="s">
        <v>2990</v>
      </c>
      <c r="C340" s="22" t="s">
        <v>2991</v>
      </c>
      <c r="H340" s="20"/>
      <c r="I340" s="51"/>
      <c r="J340" s="51"/>
      <c r="K340" s="51"/>
      <c r="L340" s="51"/>
      <c r="M340" s="51"/>
      <c r="N340" s="51"/>
    </row>
    <row r="341" spans="1:14" hidden="1" outlineLevel="1" x14ac:dyDescent="0.25">
      <c r="A341" s="22" t="s">
        <v>353</v>
      </c>
      <c r="B341" s="50" t="s">
        <v>2992</v>
      </c>
      <c r="C341" s="22" t="s">
        <v>2993</v>
      </c>
      <c r="H341" s="20"/>
      <c r="I341" s="51"/>
      <c r="J341" s="51"/>
      <c r="K341" s="51"/>
      <c r="L341" s="51"/>
      <c r="M341" s="51"/>
      <c r="N341" s="51"/>
    </row>
    <row r="342" spans="1:14" ht="30" hidden="1" outlineLevel="1" x14ac:dyDescent="0.25">
      <c r="A342" s="22" t="s">
        <v>354</v>
      </c>
      <c r="B342" s="50" t="s">
        <v>2994</v>
      </c>
      <c r="C342" s="22" t="s">
        <v>2995</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DE7E1D2A-6C62-40F5-BD05-E92968CFE52E}"/>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618" zoomScale="75" zoomScaleNormal="75" workbookViewId="0">
      <selection activeCell="C58" sqref="C58"/>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5009.03271494</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5009.03271494</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29623</v>
      </c>
      <c r="D28" s="94" t="str">
        <f>IF(C28="","","ND2")</f>
        <v>ND2</v>
      </c>
      <c r="F28" s="94">
        <f>IF(C28=0,"",IF(C28="","",C28))</f>
        <v>29623</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1.8E-3</v>
      </c>
      <c r="D36" s="90" t="str">
        <f>IF(C36="","","ND2")</f>
        <v>ND2</v>
      </c>
      <c r="E36" s="107"/>
      <c r="F36" s="137">
        <f>IF(C36=0,"",C36)</f>
        <v>1.8E-3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0.99999998000000001</v>
      </c>
      <c r="D99" s="136" t="str">
        <f t="shared" ref="D99:D112" si="1">IF(C99="","","ND2")</f>
        <v>ND2</v>
      </c>
      <c r="E99" s="136"/>
      <c r="F99" s="136">
        <f t="shared" ref="F99:F112" si="2">IF(C99="","",C99)</f>
        <v>0.99999998000000001</v>
      </c>
      <c r="G99" s="22"/>
    </row>
    <row r="100" spans="1:7" x14ac:dyDescent="0.25">
      <c r="A100" s="22" t="s">
        <v>510</v>
      </c>
      <c r="B100" s="39" t="s">
        <v>2996</v>
      </c>
      <c r="C100" s="90">
        <v>3.9450100000000002E-2</v>
      </c>
      <c r="D100" s="90" t="str">
        <f t="shared" si="1"/>
        <v>ND2</v>
      </c>
      <c r="E100" s="90"/>
      <c r="F100" s="90">
        <f t="shared" si="2"/>
        <v>3.9450100000000002E-2</v>
      </c>
      <c r="G100" s="22"/>
    </row>
    <row r="101" spans="1:7" x14ac:dyDescent="0.25">
      <c r="A101" s="22" t="s">
        <v>511</v>
      </c>
      <c r="B101" s="39" t="s">
        <v>2997</v>
      </c>
      <c r="C101" s="90">
        <v>4.6776140000000001E-2</v>
      </c>
      <c r="D101" s="90" t="str">
        <f t="shared" si="1"/>
        <v>ND2</v>
      </c>
      <c r="E101" s="90"/>
      <c r="F101" s="90">
        <f t="shared" si="2"/>
        <v>4.6776140000000001E-2</v>
      </c>
      <c r="G101" s="22"/>
    </row>
    <row r="102" spans="1:7" x14ac:dyDescent="0.25">
      <c r="A102" s="22" t="s">
        <v>512</v>
      </c>
      <c r="B102" s="39" t="s">
        <v>2998</v>
      </c>
      <c r="C102" s="90">
        <v>3.6832839999999999E-2</v>
      </c>
      <c r="D102" s="90" t="str">
        <f t="shared" si="1"/>
        <v>ND2</v>
      </c>
      <c r="E102" s="90"/>
      <c r="F102" s="90">
        <f t="shared" si="2"/>
        <v>3.6832839999999999E-2</v>
      </c>
      <c r="G102" s="22"/>
    </row>
    <row r="103" spans="1:7" x14ac:dyDescent="0.25">
      <c r="A103" s="22" t="s">
        <v>513</v>
      </c>
      <c r="B103" s="39" t="s">
        <v>2999</v>
      </c>
      <c r="C103" s="90">
        <v>8.5027749999999999E-2</v>
      </c>
      <c r="D103" s="90" t="str">
        <f t="shared" si="1"/>
        <v>ND2</v>
      </c>
      <c r="E103" s="90"/>
      <c r="F103" s="90">
        <f t="shared" si="2"/>
        <v>8.5027749999999999E-2</v>
      </c>
      <c r="G103" s="22"/>
    </row>
    <row r="104" spans="1:7" x14ac:dyDescent="0.25">
      <c r="A104" s="22" t="s">
        <v>514</v>
      </c>
      <c r="B104" s="39" t="s">
        <v>3000</v>
      </c>
      <c r="C104" s="90">
        <v>0.13710554</v>
      </c>
      <c r="D104" s="90" t="str">
        <f t="shared" si="1"/>
        <v>ND2</v>
      </c>
      <c r="E104" s="90"/>
      <c r="F104" s="90">
        <f t="shared" si="2"/>
        <v>0.13710554</v>
      </c>
      <c r="G104" s="22"/>
    </row>
    <row r="105" spans="1:7" x14ac:dyDescent="0.25">
      <c r="A105" s="22" t="s">
        <v>515</v>
      </c>
      <c r="B105" s="39" t="s">
        <v>3001</v>
      </c>
      <c r="C105" s="90">
        <v>0.12913936000000001</v>
      </c>
      <c r="D105" s="90" t="str">
        <f t="shared" si="1"/>
        <v>ND2</v>
      </c>
      <c r="E105" s="90"/>
      <c r="F105" s="90">
        <f t="shared" si="2"/>
        <v>0.12913936000000001</v>
      </c>
      <c r="G105" s="22"/>
    </row>
    <row r="106" spans="1:7" x14ac:dyDescent="0.25">
      <c r="A106" s="22" t="s">
        <v>516</v>
      </c>
      <c r="B106" s="39" t="s">
        <v>3002</v>
      </c>
      <c r="C106" s="90">
        <v>0.19617277999999999</v>
      </c>
      <c r="D106" s="90" t="str">
        <f t="shared" si="1"/>
        <v>ND2</v>
      </c>
      <c r="E106" s="90"/>
      <c r="F106" s="90">
        <f t="shared" si="2"/>
        <v>0.19617277999999999</v>
      </c>
      <c r="G106" s="22"/>
    </row>
    <row r="107" spans="1:7" x14ac:dyDescent="0.25">
      <c r="A107" s="22" t="s">
        <v>517</v>
      </c>
      <c r="B107" s="39" t="s">
        <v>3003</v>
      </c>
      <c r="C107" s="90">
        <v>2.7262870000000002E-2</v>
      </c>
      <c r="D107" s="90" t="str">
        <f t="shared" si="1"/>
        <v>ND2</v>
      </c>
      <c r="E107" s="90"/>
      <c r="F107" s="90">
        <f t="shared" si="2"/>
        <v>2.7262870000000002E-2</v>
      </c>
      <c r="G107" s="22"/>
    </row>
    <row r="108" spans="1:7" x14ac:dyDescent="0.25">
      <c r="A108" s="22" t="s">
        <v>518</v>
      </c>
      <c r="B108" s="39" t="s">
        <v>3004</v>
      </c>
      <c r="C108" s="90">
        <v>0.14657796000000001</v>
      </c>
      <c r="D108" s="90" t="str">
        <f t="shared" si="1"/>
        <v>ND2</v>
      </c>
      <c r="E108" s="90"/>
      <c r="F108" s="90">
        <f t="shared" si="2"/>
        <v>0.14657796000000001</v>
      </c>
      <c r="G108" s="22"/>
    </row>
    <row r="109" spans="1:7" x14ac:dyDescent="0.25">
      <c r="A109" s="22" t="s">
        <v>519</v>
      </c>
      <c r="B109" s="39" t="s">
        <v>3005</v>
      </c>
      <c r="C109" s="90">
        <v>7.2435050000000001E-2</v>
      </c>
      <c r="D109" s="90" t="str">
        <f t="shared" si="1"/>
        <v>ND2</v>
      </c>
      <c r="E109" s="90"/>
      <c r="F109" s="90">
        <f t="shared" si="2"/>
        <v>7.2435050000000001E-2</v>
      </c>
      <c r="G109" s="22"/>
    </row>
    <row r="110" spans="1:7" x14ac:dyDescent="0.25">
      <c r="A110" s="22" t="s">
        <v>520</v>
      </c>
      <c r="B110" s="39" t="s">
        <v>3006</v>
      </c>
      <c r="C110" s="90">
        <v>6.1132640000000002E-2</v>
      </c>
      <c r="D110" s="90" t="str">
        <f t="shared" si="1"/>
        <v>ND2</v>
      </c>
      <c r="E110" s="90"/>
      <c r="F110" s="90">
        <f t="shared" si="2"/>
        <v>6.1132640000000002E-2</v>
      </c>
      <c r="G110" s="22"/>
    </row>
    <row r="111" spans="1:7" x14ac:dyDescent="0.25">
      <c r="A111" s="22" t="s">
        <v>521</v>
      </c>
      <c r="B111" s="39" t="s">
        <v>3007</v>
      </c>
      <c r="C111" s="90">
        <v>2.2086950000000001E-2</v>
      </c>
      <c r="D111" s="90" t="str">
        <f t="shared" si="1"/>
        <v>ND2</v>
      </c>
      <c r="E111" s="90"/>
      <c r="F111" s="90">
        <f t="shared" si="2"/>
        <v>2.2086950000000001E-2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0.98595717000000005</v>
      </c>
      <c r="D150" s="90" t="str">
        <f>IF(C150="","","ND2")</f>
        <v>ND2</v>
      </c>
      <c r="E150" s="91"/>
      <c r="F150" s="90">
        <f>IF(C150="","",C150)</f>
        <v>0.98595717000000005</v>
      </c>
    </row>
    <row r="151" spans="1:7" x14ac:dyDescent="0.25">
      <c r="A151" s="22" t="s">
        <v>543</v>
      </c>
      <c r="B151" s="22" t="s">
        <v>3010</v>
      </c>
      <c r="C151" s="90">
        <v>1.4042829999999999E-2</v>
      </c>
      <c r="D151" s="90" t="str">
        <f>IF(C151="","","ND2")</f>
        <v>ND2</v>
      </c>
      <c r="E151" s="91"/>
      <c r="F151" s="90">
        <f>IF(C151="","",C151)</f>
        <v>1.4042829999999999E-2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0.38944875000000001</v>
      </c>
      <c r="D160" s="137" t="str">
        <f>IF(C160="","","ND2")</f>
        <v>ND2</v>
      </c>
      <c r="E160" s="91"/>
      <c r="F160" s="137">
        <f>IF(C160="","",C160)</f>
        <v>0.38944875000000001</v>
      </c>
    </row>
    <row r="161" spans="1:7" x14ac:dyDescent="0.25">
      <c r="A161" s="22" t="s">
        <v>555</v>
      </c>
      <c r="B161" s="107" t="s">
        <v>556</v>
      </c>
      <c r="C161" s="137">
        <v>0.61055124999999999</v>
      </c>
      <c r="D161" s="137" t="str">
        <f>IF(C161="","","ND2")</f>
        <v>ND2</v>
      </c>
      <c r="E161" s="91"/>
      <c r="F161" s="137">
        <f>IF(C161="","",C161)</f>
        <v>0.61055124999999999</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3.7397470000000002E-2</v>
      </c>
      <c r="D170" s="90" t="str">
        <f>IF(C170="","","ND2")</f>
        <v>ND2</v>
      </c>
      <c r="E170" s="91"/>
      <c r="F170" s="90">
        <f>IF(C170="","",C170)</f>
        <v>3.7397470000000002E-2</v>
      </c>
    </row>
    <row r="171" spans="1:7" x14ac:dyDescent="0.25">
      <c r="A171" s="22" t="s">
        <v>567</v>
      </c>
      <c r="B171" s="18" t="s">
        <v>3013</v>
      </c>
      <c r="C171" s="90">
        <v>9.1868839999999993E-2</v>
      </c>
      <c r="D171" s="90" t="str">
        <f>IF(C171="","","ND2")</f>
        <v>ND2</v>
      </c>
      <c r="E171" s="91"/>
      <c r="F171" s="90">
        <f>IF(C171="","",C171)</f>
        <v>9.1868839999999993E-2</v>
      </c>
    </row>
    <row r="172" spans="1:7" x14ac:dyDescent="0.25">
      <c r="A172" s="22" t="s">
        <v>568</v>
      </c>
      <c r="B172" s="18" t="s">
        <v>3014</v>
      </c>
      <c r="C172" s="90">
        <v>0.14125908000000001</v>
      </c>
      <c r="D172" s="90" t="str">
        <f>IF(C172="","","ND2")</f>
        <v>ND2</v>
      </c>
      <c r="E172" s="90"/>
      <c r="F172" s="90">
        <f>IF(C172="","",C172)</f>
        <v>0.14125908000000001</v>
      </c>
    </row>
    <row r="173" spans="1:7" x14ac:dyDescent="0.25">
      <c r="A173" s="22" t="s">
        <v>569</v>
      </c>
      <c r="B173" s="18" t="s">
        <v>3015</v>
      </c>
      <c r="C173" s="90">
        <v>0.19497460999999999</v>
      </c>
      <c r="D173" s="90" t="str">
        <f>IF(C173="","","ND2")</f>
        <v>ND2</v>
      </c>
      <c r="E173" s="90"/>
      <c r="F173" s="90">
        <f>IF(C173="","",C173)</f>
        <v>0.19497460999999999</v>
      </c>
    </row>
    <row r="174" spans="1:7" x14ac:dyDescent="0.25">
      <c r="A174" s="22" t="s">
        <v>570</v>
      </c>
      <c r="B174" s="18" t="s">
        <v>1498</v>
      </c>
      <c r="C174" s="90">
        <v>0.53449999999999998</v>
      </c>
      <c r="D174" s="90" t="str">
        <f>IF(C174="","","ND2")</f>
        <v>ND2</v>
      </c>
      <c r="E174" s="90"/>
      <c r="F174" s="90">
        <f>IF(C174="","",C174)</f>
        <v>0.53449999999999998</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2.3352E-4</v>
      </c>
      <c r="D180" s="115" t="str">
        <f>IF(C180="","","ND2")</f>
        <v>ND2</v>
      </c>
      <c r="E180" s="91"/>
      <c r="F180" s="115">
        <f>IF(C180="","",C180)</f>
        <v>2.3352E-4</v>
      </c>
    </row>
    <row r="181" spans="1:7" outlineLevel="1" x14ac:dyDescent="0.25">
      <c r="A181" s="22" t="s">
        <v>1411</v>
      </c>
      <c r="B181" s="85" t="s">
        <v>3016</v>
      </c>
      <c r="C181" s="115">
        <v>0.99976648000000001</v>
      </c>
      <c r="D181" s="115" t="str">
        <f>IF(C181="","","ND2")</f>
        <v>ND2</v>
      </c>
      <c r="E181" s="91"/>
      <c r="F181" s="115">
        <f>IF(C181="","",C181)</f>
        <v>0.99976648000000001</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169.09268861830336</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19.83692112</v>
      </c>
      <c r="D190" s="94">
        <v>1156</v>
      </c>
      <c r="E190" s="36"/>
      <c r="F190" s="99">
        <f t="shared" ref="F190:F213" si="3">IF($C$214=0,"",IF(C190="","",C190/$C$214))</f>
        <v>3.9602298984460953E-3</v>
      </c>
      <c r="G190" s="99">
        <f t="shared" ref="G190:G213" si="4">IF($D$214=0,"",IF(D190="","",D190/$D$214))</f>
        <v>3.9023731559936534E-2</v>
      </c>
    </row>
    <row r="191" spans="1:7" x14ac:dyDescent="0.25">
      <c r="A191" s="22" t="s">
        <v>589</v>
      </c>
      <c r="B191" s="39" t="s">
        <v>3018</v>
      </c>
      <c r="C191" s="93">
        <v>99.864501559999994</v>
      </c>
      <c r="D191" s="94">
        <v>2632</v>
      </c>
      <c r="E191" s="36"/>
      <c r="F191" s="99">
        <f t="shared" si="3"/>
        <v>1.9936883474955747E-2</v>
      </c>
      <c r="G191" s="99">
        <f t="shared" si="4"/>
        <v>8.8849880160685957E-2</v>
      </c>
    </row>
    <row r="192" spans="1:7" x14ac:dyDescent="0.25">
      <c r="A192" s="22" t="s">
        <v>590</v>
      </c>
      <c r="B192" s="39" t="s">
        <v>3019</v>
      </c>
      <c r="C192" s="93">
        <v>140.34208179999999</v>
      </c>
      <c r="D192" s="94">
        <v>2249</v>
      </c>
      <c r="E192" s="36"/>
      <c r="F192" s="99">
        <f t="shared" si="3"/>
        <v>2.8017800998067763E-2</v>
      </c>
      <c r="G192" s="99">
        <f t="shared" si="4"/>
        <v>7.592073726496304E-2</v>
      </c>
    </row>
    <row r="193" spans="1:7" x14ac:dyDescent="0.25">
      <c r="A193" s="22" t="s">
        <v>591</v>
      </c>
      <c r="B193" s="39" t="s">
        <v>3020</v>
      </c>
      <c r="C193" s="93">
        <v>221.82748015999999</v>
      </c>
      <c r="D193" s="94">
        <v>2502</v>
      </c>
      <c r="E193" s="36"/>
      <c r="F193" s="99">
        <f t="shared" si="3"/>
        <v>4.4285492386259485E-2</v>
      </c>
      <c r="G193" s="99">
        <f t="shared" si="4"/>
        <v>8.4461398237855714E-2</v>
      </c>
    </row>
    <row r="194" spans="1:7" x14ac:dyDescent="0.25">
      <c r="A194" s="22" t="s">
        <v>592</v>
      </c>
      <c r="B194" s="39" t="s">
        <v>3021</v>
      </c>
      <c r="C194" s="93">
        <v>778.43946116999996</v>
      </c>
      <c r="D194" s="94">
        <v>6174</v>
      </c>
      <c r="E194" s="36"/>
      <c r="F194" s="99">
        <f t="shared" si="3"/>
        <v>0.15540714255034058</v>
      </c>
      <c r="G194" s="99">
        <f t="shared" si="4"/>
        <v>0.20841913378118354</v>
      </c>
    </row>
    <row r="195" spans="1:7" x14ac:dyDescent="0.25">
      <c r="A195" s="22" t="s">
        <v>593</v>
      </c>
      <c r="B195" s="39" t="s">
        <v>3022</v>
      </c>
      <c r="C195" s="93">
        <v>1048.9135681499999</v>
      </c>
      <c r="D195" s="94">
        <v>6028</v>
      </c>
      <c r="E195" s="36"/>
      <c r="F195" s="99">
        <f t="shared" si="3"/>
        <v>0.20940441555142936</v>
      </c>
      <c r="G195" s="99">
        <f t="shared" si="4"/>
        <v>0.20349053100631267</v>
      </c>
    </row>
    <row r="196" spans="1:7" x14ac:dyDescent="0.25">
      <c r="A196" s="22" t="s">
        <v>594</v>
      </c>
      <c r="B196" s="39" t="s">
        <v>3023</v>
      </c>
      <c r="C196" s="93">
        <v>778.96363212000006</v>
      </c>
      <c r="D196" s="94">
        <v>3504</v>
      </c>
      <c r="E196" s="36"/>
      <c r="F196" s="99">
        <f t="shared" si="3"/>
        <v>0.15551178769438939</v>
      </c>
      <c r="G196" s="99">
        <f t="shared" si="4"/>
        <v>0.11828646659690106</v>
      </c>
    </row>
    <row r="197" spans="1:7" x14ac:dyDescent="0.25">
      <c r="A197" s="22" t="s">
        <v>595</v>
      </c>
      <c r="B197" s="39" t="s">
        <v>3024</v>
      </c>
      <c r="C197" s="93">
        <v>520.52663903999996</v>
      </c>
      <c r="D197" s="94">
        <v>1906</v>
      </c>
      <c r="E197" s="36"/>
      <c r="F197" s="99">
        <f t="shared" si="3"/>
        <v>0.10391759620324921</v>
      </c>
      <c r="G197" s="99">
        <f t="shared" si="4"/>
        <v>6.434189649934173E-2</v>
      </c>
    </row>
    <row r="198" spans="1:7" x14ac:dyDescent="0.25">
      <c r="A198" s="22" t="s">
        <v>596</v>
      </c>
      <c r="B198" s="39" t="s">
        <v>3025</v>
      </c>
      <c r="C198" s="93">
        <v>414.23896217999999</v>
      </c>
      <c r="D198" s="94">
        <v>1279</v>
      </c>
      <c r="E198" s="36"/>
      <c r="F198" s="99">
        <f t="shared" si="3"/>
        <v>8.2698394231781727E-2</v>
      </c>
      <c r="G198" s="99">
        <f t="shared" si="4"/>
        <v>4.3175910609998987E-2</v>
      </c>
    </row>
    <row r="199" spans="1:7" x14ac:dyDescent="0.25">
      <c r="A199" s="22" t="s">
        <v>597</v>
      </c>
      <c r="B199" s="39" t="s">
        <v>3026</v>
      </c>
      <c r="C199" s="93">
        <v>334.87562925999998</v>
      </c>
      <c r="D199" s="94">
        <v>896</v>
      </c>
      <c r="E199" s="39"/>
      <c r="F199" s="99">
        <f t="shared" si="3"/>
        <v>6.6854350593717637E-2</v>
      </c>
      <c r="G199" s="99">
        <f t="shared" si="4"/>
        <v>3.024676771427607E-2</v>
      </c>
    </row>
    <row r="200" spans="1:7" x14ac:dyDescent="0.25">
      <c r="A200" s="22" t="s">
        <v>598</v>
      </c>
      <c r="B200" s="39" t="s">
        <v>3027</v>
      </c>
      <c r="C200" s="93">
        <v>218.26795616000001</v>
      </c>
      <c r="D200" s="94">
        <v>517</v>
      </c>
      <c r="E200" s="39"/>
      <c r="F200" s="99">
        <f t="shared" si="3"/>
        <v>4.3574871353702978E-2</v>
      </c>
      <c r="G200" s="99">
        <f t="shared" si="4"/>
        <v>1.7452655031563312E-2</v>
      </c>
    </row>
    <row r="201" spans="1:7" x14ac:dyDescent="0.25">
      <c r="A201" s="22" t="s">
        <v>599</v>
      </c>
      <c r="B201" s="39" t="s">
        <v>3028</v>
      </c>
      <c r="C201" s="93">
        <v>138.62974104</v>
      </c>
      <c r="D201" s="94">
        <v>293</v>
      </c>
      <c r="E201" s="39"/>
      <c r="F201" s="99">
        <f t="shared" si="3"/>
        <v>2.7675950413843641E-2</v>
      </c>
      <c r="G201" s="99">
        <f t="shared" si="4"/>
        <v>9.8909631029942945E-3</v>
      </c>
    </row>
    <row r="202" spans="1:7" x14ac:dyDescent="0.25">
      <c r="A202" s="22" t="s">
        <v>600</v>
      </c>
      <c r="B202" s="39" t="s">
        <v>3029</v>
      </c>
      <c r="C202" s="93">
        <v>98.852749799999998</v>
      </c>
      <c r="D202" s="94">
        <v>189</v>
      </c>
      <c r="E202" s="39"/>
      <c r="F202" s="99">
        <f t="shared" si="3"/>
        <v>1.9734898018366028E-2</v>
      </c>
      <c r="G202" s="99">
        <f t="shared" si="4"/>
        <v>6.3801775647301081E-3</v>
      </c>
    </row>
    <row r="203" spans="1:7" x14ac:dyDescent="0.25">
      <c r="A203" s="22" t="s">
        <v>601</v>
      </c>
      <c r="B203" s="39" t="s">
        <v>3030</v>
      </c>
      <c r="C203" s="93">
        <v>63.539660849999997</v>
      </c>
      <c r="D203" s="94">
        <v>111</v>
      </c>
      <c r="E203" s="39"/>
      <c r="F203" s="99">
        <f t="shared" si="3"/>
        <v>1.2685016143034137E-2</v>
      </c>
      <c r="G203" s="99">
        <f t="shared" si="4"/>
        <v>3.7470884110319684E-3</v>
      </c>
    </row>
    <row r="204" spans="1:7" x14ac:dyDescent="0.25">
      <c r="A204" s="22" t="s">
        <v>602</v>
      </c>
      <c r="B204" s="39" t="s">
        <v>3031</v>
      </c>
      <c r="C204" s="93">
        <v>40.703751879999999</v>
      </c>
      <c r="D204" s="94">
        <v>65</v>
      </c>
      <c r="E204" s="39"/>
      <c r="F204" s="99">
        <f t="shared" si="3"/>
        <v>8.1260702807143814E-3</v>
      </c>
      <c r="G204" s="99">
        <f t="shared" si="4"/>
        <v>2.1942409614151164E-3</v>
      </c>
    </row>
    <row r="205" spans="1:7" x14ac:dyDescent="0.25">
      <c r="A205" s="22" t="s">
        <v>603</v>
      </c>
      <c r="B205" s="39" t="s">
        <v>3032</v>
      </c>
      <c r="C205" s="93">
        <v>30.3147488</v>
      </c>
      <c r="D205" s="94">
        <v>45</v>
      </c>
      <c r="F205" s="99">
        <f t="shared" si="3"/>
        <v>6.0520165319709086E-3</v>
      </c>
      <c r="G205" s="99">
        <f t="shared" si="4"/>
        <v>1.5190898963643115E-3</v>
      </c>
    </row>
    <row r="206" spans="1:7" x14ac:dyDescent="0.25">
      <c r="A206" s="22" t="s">
        <v>604</v>
      </c>
      <c r="B206" s="39" t="s">
        <v>3033</v>
      </c>
      <c r="C206" s="93">
        <v>20.254607140000001</v>
      </c>
      <c r="D206" s="94">
        <v>28</v>
      </c>
      <c r="E206" s="85"/>
      <c r="F206" s="99">
        <f t="shared" si="3"/>
        <v>4.0436164610361544E-3</v>
      </c>
      <c r="G206" s="99">
        <f t="shared" si="4"/>
        <v>9.4521149107112718E-4</v>
      </c>
    </row>
    <row r="207" spans="1:7" x14ac:dyDescent="0.25">
      <c r="A207" s="22" t="s">
        <v>605</v>
      </c>
      <c r="B207" s="39" t="s">
        <v>3034</v>
      </c>
      <c r="C207" s="93">
        <v>13.13562213</v>
      </c>
      <c r="D207" s="94">
        <v>17</v>
      </c>
      <c r="E207" s="85"/>
      <c r="F207" s="99">
        <f t="shared" si="3"/>
        <v>2.622386971205347E-3</v>
      </c>
      <c r="G207" s="99">
        <f t="shared" si="4"/>
        <v>5.7387840529318432E-4</v>
      </c>
    </row>
    <row r="208" spans="1:7" x14ac:dyDescent="0.25">
      <c r="A208" s="22" t="s">
        <v>606</v>
      </c>
      <c r="B208" s="39" t="s">
        <v>3035</v>
      </c>
      <c r="C208" s="93">
        <v>13.978870479999999</v>
      </c>
      <c r="D208" s="94">
        <v>17</v>
      </c>
      <c r="E208" s="85"/>
      <c r="F208" s="99">
        <f t="shared" si="3"/>
        <v>2.7907325177386959E-3</v>
      </c>
      <c r="G208" s="99">
        <f t="shared" si="4"/>
        <v>5.7387840529318432E-4</v>
      </c>
    </row>
    <row r="209" spans="1:7" x14ac:dyDescent="0.25">
      <c r="A209" s="22" t="s">
        <v>607</v>
      </c>
      <c r="B209" s="39" t="s">
        <v>3036</v>
      </c>
      <c r="C209" s="93">
        <v>6.9297343199999997</v>
      </c>
      <c r="D209" s="94">
        <v>8</v>
      </c>
      <c r="E209" s="85"/>
      <c r="F209" s="99">
        <f t="shared" si="3"/>
        <v>1.3834476064273436E-3</v>
      </c>
      <c r="G209" s="99">
        <f t="shared" si="4"/>
        <v>2.7006042602032207E-4</v>
      </c>
    </row>
    <row r="210" spans="1:7" x14ac:dyDescent="0.25">
      <c r="A210" s="22" t="s">
        <v>608</v>
      </c>
      <c r="B210" s="39" t="s">
        <v>3037</v>
      </c>
      <c r="C210" s="93">
        <v>4.5777134799999999</v>
      </c>
      <c r="D210" s="94">
        <v>5</v>
      </c>
      <c r="E210" s="85"/>
      <c r="F210" s="99">
        <f t="shared" si="3"/>
        <v>9.1389171133709275E-4</v>
      </c>
      <c r="G210" s="99">
        <f t="shared" si="4"/>
        <v>1.6878776626270129E-4</v>
      </c>
    </row>
    <row r="211" spans="1:7" x14ac:dyDescent="0.25">
      <c r="A211" s="22" t="s">
        <v>609</v>
      </c>
      <c r="B211" s="39" t="s">
        <v>3038</v>
      </c>
      <c r="C211" s="93">
        <v>0.96616888000000001</v>
      </c>
      <c r="D211" s="94">
        <v>1</v>
      </c>
      <c r="E211" s="85"/>
      <c r="F211" s="99">
        <f t="shared" si="3"/>
        <v>1.9288532037698485E-4</v>
      </c>
      <c r="G211" s="99">
        <f t="shared" si="4"/>
        <v>3.3757553252540259E-5</v>
      </c>
    </row>
    <row r="212" spans="1:7" x14ac:dyDescent="0.25">
      <c r="A212" s="22" t="s">
        <v>610</v>
      </c>
      <c r="B212" s="39" t="s">
        <v>3039</v>
      </c>
      <c r="C212" s="93">
        <v>1.0525134199999999</v>
      </c>
      <c r="D212" s="94">
        <v>1</v>
      </c>
      <c r="E212" s="85"/>
      <c r="F212" s="99">
        <f t="shared" si="3"/>
        <v>2.1012308760946224E-4</v>
      </c>
      <c r="G212" s="99">
        <f t="shared" si="4"/>
        <v>3.3757553252540259E-5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5009.0327149399991</v>
      </c>
      <c r="D214" s="46">
        <f>SUM(D190:D213)</f>
        <v>29623</v>
      </c>
      <c r="E214" s="85"/>
      <c r="F214" s="108">
        <f>SUM(F190:F213)</f>
        <v>1.0000000000000002</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0.65848149</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422.56085601000001</v>
      </c>
      <c r="D219" s="94">
        <v>4886</v>
      </c>
      <c r="F219" s="99">
        <f t="shared" ref="F219:F226" si="5">IF($C$227=0,"",IF(C219="","",C219/$C$227))</f>
        <v>8.4359771648059911E-2</v>
      </c>
      <c r="G219" s="99">
        <f t="shared" ref="G219:G226" si="6">IF($D$227=0,"",IF(D219="","",D219/$D$227))</f>
        <v>0.16493940519191169</v>
      </c>
    </row>
    <row r="220" spans="1:7" x14ac:dyDescent="0.25">
      <c r="A220" s="22" t="s">
        <v>619</v>
      </c>
      <c r="B220" s="22" t="s">
        <v>3041</v>
      </c>
      <c r="C220" s="93">
        <v>570.33470904000001</v>
      </c>
      <c r="D220" s="94">
        <v>3862</v>
      </c>
      <c r="F220" s="99">
        <f t="shared" si="5"/>
        <v>0.11386124657140149</v>
      </c>
      <c r="G220" s="99">
        <f t="shared" si="6"/>
        <v>0.13037167066131047</v>
      </c>
    </row>
    <row r="221" spans="1:7" x14ac:dyDescent="0.25">
      <c r="A221" s="22" t="s">
        <v>621</v>
      </c>
      <c r="B221" s="22" t="s">
        <v>3042</v>
      </c>
      <c r="C221" s="93">
        <v>854.70651711000005</v>
      </c>
      <c r="D221" s="94">
        <v>5003</v>
      </c>
      <c r="F221" s="99">
        <f t="shared" si="5"/>
        <v>0.17063304748654212</v>
      </c>
      <c r="G221" s="99">
        <f t="shared" si="6"/>
        <v>0.16888903892245891</v>
      </c>
    </row>
    <row r="222" spans="1:7" x14ac:dyDescent="0.25">
      <c r="A222" s="22" t="s">
        <v>623</v>
      </c>
      <c r="B222" s="22" t="s">
        <v>3043</v>
      </c>
      <c r="C222" s="93">
        <v>977.12869232000003</v>
      </c>
      <c r="D222" s="94">
        <v>5373</v>
      </c>
      <c r="F222" s="99">
        <f t="shared" si="5"/>
        <v>0.19507333010734876</v>
      </c>
      <c r="G222" s="99">
        <f t="shared" si="6"/>
        <v>0.18137933362589881</v>
      </c>
    </row>
    <row r="223" spans="1:7" x14ac:dyDescent="0.25">
      <c r="A223" s="22" t="s">
        <v>625</v>
      </c>
      <c r="B223" s="22" t="s">
        <v>3044</v>
      </c>
      <c r="C223" s="93">
        <v>976.26970620999998</v>
      </c>
      <c r="D223" s="94">
        <v>5242</v>
      </c>
      <c r="F223" s="99">
        <f t="shared" si="5"/>
        <v>0.19490184268474958</v>
      </c>
      <c r="G223" s="99">
        <f t="shared" si="6"/>
        <v>0.17695709414981603</v>
      </c>
    </row>
    <row r="224" spans="1:7" x14ac:dyDescent="0.25">
      <c r="A224" s="22" t="s">
        <v>627</v>
      </c>
      <c r="B224" s="22" t="s">
        <v>3045</v>
      </c>
      <c r="C224" s="93">
        <v>751.79184079000004</v>
      </c>
      <c r="D224" s="94">
        <v>3563</v>
      </c>
      <c r="F224" s="99">
        <f t="shared" si="5"/>
        <v>0.15008722912663294</v>
      </c>
      <c r="G224" s="99">
        <f t="shared" si="6"/>
        <v>0.12027816223880093</v>
      </c>
    </row>
    <row r="225" spans="1:7" x14ac:dyDescent="0.25">
      <c r="A225" s="22" t="s">
        <v>629</v>
      </c>
      <c r="B225" s="22" t="s">
        <v>3046</v>
      </c>
      <c r="C225" s="93">
        <v>429.50414665</v>
      </c>
      <c r="D225" s="94">
        <v>1547</v>
      </c>
      <c r="F225" s="99">
        <f t="shared" si="5"/>
        <v>8.5745925629304803E-2</v>
      </c>
      <c r="G225" s="99">
        <f t="shared" si="6"/>
        <v>5.2222934881679776E-2</v>
      </c>
    </row>
    <row r="226" spans="1:7" x14ac:dyDescent="0.25">
      <c r="A226" s="22" t="s">
        <v>631</v>
      </c>
      <c r="B226" s="22" t="s">
        <v>3047</v>
      </c>
      <c r="C226" s="93">
        <v>26.736246810000001</v>
      </c>
      <c r="D226" s="94">
        <v>147</v>
      </c>
      <c r="F226" s="99">
        <f t="shared" si="5"/>
        <v>5.3376067459603837E-3</v>
      </c>
      <c r="G226" s="99">
        <f t="shared" si="6"/>
        <v>4.9623603281234172E-3</v>
      </c>
    </row>
    <row r="227" spans="1:7" x14ac:dyDescent="0.25">
      <c r="A227" s="22" t="s">
        <v>633</v>
      </c>
      <c r="B227" s="48" t="s">
        <v>88</v>
      </c>
      <c r="C227" s="93">
        <f>SUM(C219:C226)</f>
        <v>5009.03271494</v>
      </c>
      <c r="D227" s="94">
        <f>SUM(D219:D226)</f>
        <v>29623</v>
      </c>
      <c r="F227" s="90">
        <f>SUM(F219:F226)</f>
        <v>1</v>
      </c>
      <c r="G227" s="90">
        <f>SUM(G219:G226)</f>
        <v>0.99999999999999989</v>
      </c>
    </row>
    <row r="228" spans="1:7" outlineLevel="1" x14ac:dyDescent="0.25">
      <c r="A228" s="22" t="s">
        <v>634</v>
      </c>
      <c r="B228" s="50" t="s">
        <v>3048</v>
      </c>
      <c r="C228" s="93">
        <v>17.5856034</v>
      </c>
      <c r="D228" s="94">
        <v>98</v>
      </c>
      <c r="F228" s="99">
        <f t="shared" ref="F228:F233" si="7">IF($C$227=0,"",IF(C228="","",C228/$C$227))</f>
        <v>3.5107783080651424E-3</v>
      </c>
      <c r="G228" s="99">
        <f t="shared" ref="G228:G233" si="8">IF($D$227=0,"",IF(D228="","",D228/$D$227))</f>
        <v>3.3082402187489452E-3</v>
      </c>
    </row>
    <row r="229" spans="1:7" outlineLevel="1" x14ac:dyDescent="0.25">
      <c r="A229" s="22" t="s">
        <v>636</v>
      </c>
      <c r="B229" s="50" t="s">
        <v>3049</v>
      </c>
      <c r="C229" s="93">
        <v>9.1506434100000007</v>
      </c>
      <c r="D229" s="94">
        <v>49</v>
      </c>
      <c r="F229" s="99">
        <f t="shared" si="7"/>
        <v>1.8268284378952415E-3</v>
      </c>
      <c r="G229" s="99">
        <f t="shared" si="8"/>
        <v>1.6541201093744726E-3</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0.50034707</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1624.02487569</v>
      </c>
      <c r="D241" s="94">
        <v>13112</v>
      </c>
      <c r="F241" s="99">
        <f t="shared" ref="F241:F248" si="9">IF($C$249=0,"",IF(C241="","",C241/$C$249))</f>
        <v>0.32422318843847786</v>
      </c>
      <c r="G241" s="99">
        <f t="shared" ref="G241:G248" si="10">IF($D$249=0,"",IF(D241="","",D241/$D$249))</f>
        <v>0.44265892441173493</v>
      </c>
    </row>
    <row r="242" spans="1:7" x14ac:dyDescent="0.25">
      <c r="A242" s="22" t="s">
        <v>652</v>
      </c>
      <c r="B242" s="22" t="s">
        <v>3055</v>
      </c>
      <c r="C242" s="93">
        <v>1028.4153156699999</v>
      </c>
      <c r="D242" s="94">
        <v>5899</v>
      </c>
      <c r="F242" s="99">
        <f t="shared" si="9"/>
        <v>0.2053146461465524</v>
      </c>
      <c r="G242" s="99">
        <f t="shared" si="10"/>
        <v>0.199149252219709</v>
      </c>
    </row>
    <row r="243" spans="1:7" x14ac:dyDescent="0.25">
      <c r="A243" s="22" t="s">
        <v>653</v>
      </c>
      <c r="B243" s="22" t="s">
        <v>3056</v>
      </c>
      <c r="C243" s="93">
        <v>886.71182079000005</v>
      </c>
      <c r="D243" s="94">
        <v>4645</v>
      </c>
      <c r="F243" s="99">
        <f t="shared" si="9"/>
        <v>0.17702471068398812</v>
      </c>
      <c r="G243" s="99">
        <f t="shared" si="10"/>
        <v>0.15681442220046587</v>
      </c>
    </row>
    <row r="244" spans="1:7" x14ac:dyDescent="0.25">
      <c r="A244" s="22" t="s">
        <v>654</v>
      </c>
      <c r="B244" s="22" t="s">
        <v>3057</v>
      </c>
      <c r="C244" s="93">
        <v>656.92283434000001</v>
      </c>
      <c r="D244" s="94">
        <v>3010</v>
      </c>
      <c r="F244" s="99">
        <f t="shared" si="9"/>
        <v>0.1311492324384895</v>
      </c>
      <c r="G244" s="99">
        <f t="shared" si="10"/>
        <v>0.10161709597920394</v>
      </c>
    </row>
    <row r="245" spans="1:7" x14ac:dyDescent="0.25">
      <c r="A245" s="22" t="s">
        <v>655</v>
      </c>
      <c r="B245" s="22" t="s">
        <v>3058</v>
      </c>
      <c r="C245" s="93">
        <v>420.39315898000001</v>
      </c>
      <c r="D245" s="94">
        <v>1662</v>
      </c>
      <c r="F245" s="99">
        <f t="shared" si="9"/>
        <v>8.3928031178900006E-2</v>
      </c>
      <c r="G245" s="99">
        <f t="shared" si="10"/>
        <v>5.6108841700145171E-2</v>
      </c>
    </row>
    <row r="246" spans="1:7" x14ac:dyDescent="0.25">
      <c r="A246" s="22" t="s">
        <v>656</v>
      </c>
      <c r="B246" s="22" t="s">
        <v>3059</v>
      </c>
      <c r="C246" s="93">
        <v>339.09614293999999</v>
      </c>
      <c r="D246" s="94">
        <v>1119</v>
      </c>
      <c r="F246" s="99">
        <f t="shared" si="9"/>
        <v>6.7697751615094684E-2</v>
      </c>
      <c r="G246" s="99">
        <f t="shared" si="10"/>
        <v>3.7777252624826979E-2</v>
      </c>
    </row>
    <row r="247" spans="1:7" x14ac:dyDescent="0.25">
      <c r="A247" s="22" t="s">
        <v>657</v>
      </c>
      <c r="B247" s="22" t="s">
        <v>3060</v>
      </c>
      <c r="C247" s="93">
        <v>47.09679191</v>
      </c>
      <c r="D247" s="94">
        <v>151</v>
      </c>
      <c r="F247" s="99">
        <f t="shared" si="9"/>
        <v>9.4024865424527405E-3</v>
      </c>
      <c r="G247" s="99">
        <f t="shared" si="10"/>
        <v>5.097734715235812E-3</v>
      </c>
    </row>
    <row r="248" spans="1:7" x14ac:dyDescent="0.25">
      <c r="A248" s="22" t="s">
        <v>658</v>
      </c>
      <c r="B248" s="22" t="s">
        <v>3047</v>
      </c>
      <c r="C248" s="93">
        <v>6.3110690900000002</v>
      </c>
      <c r="D248" s="94">
        <v>23</v>
      </c>
      <c r="F248" s="99">
        <f t="shared" si="9"/>
        <v>1.2599529560444421E-3</v>
      </c>
      <c r="G248" s="99">
        <f t="shared" si="10"/>
        <v>7.7647614867830254E-4</v>
      </c>
    </row>
    <row r="249" spans="1:7" x14ac:dyDescent="0.25">
      <c r="A249" s="22" t="s">
        <v>659</v>
      </c>
      <c r="B249" s="48" t="s">
        <v>88</v>
      </c>
      <c r="C249" s="93">
        <f>SUM(C241:C248)</f>
        <v>5008.9720094100012</v>
      </c>
      <c r="D249" s="94">
        <f>SUM(D241:D248)</f>
        <v>29621</v>
      </c>
      <c r="F249" s="90">
        <f>SUM(F241:F248)</f>
        <v>0.99999999999999978</v>
      </c>
      <c r="G249" s="90">
        <f>SUM(G241:G248)</f>
        <v>1</v>
      </c>
    </row>
    <row r="250" spans="1:7" outlineLevel="1" x14ac:dyDescent="0.25">
      <c r="A250" s="22" t="s">
        <v>660</v>
      </c>
      <c r="B250" s="50" t="s">
        <v>3048</v>
      </c>
      <c r="C250" s="93">
        <v>3.9651084999999999</v>
      </c>
      <c r="D250" s="94">
        <v>15</v>
      </c>
      <c r="F250" s="99">
        <f t="shared" ref="F250:F255" si="11">IF($C$249=0,"",IF(C250="","",C250/$C$249))</f>
        <v>7.9160124922859041E-4</v>
      </c>
      <c r="G250" s="99">
        <f t="shared" ref="G250:G255" si="12">IF($D$249=0,"",IF(D250="","",D250/$D$249))</f>
        <v>5.0639748826845823E-4</v>
      </c>
    </row>
    <row r="251" spans="1:7" outlineLevel="1" x14ac:dyDescent="0.25">
      <c r="A251" s="22" t="s">
        <v>661</v>
      </c>
      <c r="B251" s="50" t="s">
        <v>3049</v>
      </c>
      <c r="C251" s="93">
        <v>1.7158061600000001</v>
      </c>
      <c r="D251" s="94">
        <v>7</v>
      </c>
      <c r="F251" s="99">
        <f t="shared" si="11"/>
        <v>3.4254656579765997E-4</v>
      </c>
      <c r="G251" s="99">
        <f t="shared" si="12"/>
        <v>2.3631882785861381E-4</v>
      </c>
    </row>
    <row r="252" spans="1:7" outlineLevel="1" x14ac:dyDescent="0.25">
      <c r="A252" s="22" t="s">
        <v>662</v>
      </c>
      <c r="B252" s="50" t="s">
        <v>3050</v>
      </c>
      <c r="C252" s="93">
        <v>0.63015443000000004</v>
      </c>
      <c r="D252" s="94">
        <v>1</v>
      </c>
      <c r="F252" s="99">
        <f t="shared" si="11"/>
        <v>1.2580514101819166E-4</v>
      </c>
      <c r="G252" s="99">
        <f t="shared" si="12"/>
        <v>3.3759832551230545E-5</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0.53335052000000005</v>
      </c>
      <c r="E277" s="20"/>
      <c r="F277" s="20"/>
    </row>
    <row r="278" spans="1:7" x14ac:dyDescent="0.25">
      <c r="A278" s="22" t="s">
        <v>692</v>
      </c>
      <c r="B278" s="22" t="s">
        <v>693</v>
      </c>
      <c r="C278" s="90">
        <v>0.46664948000000001</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5009.03271494</v>
      </c>
      <c r="D287" s="94">
        <v>29623</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5009.03271494</v>
      </c>
      <c r="D305" s="94">
        <f>SUM(D287:D304)</f>
        <v>29623</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5009.03271494</v>
      </c>
      <c r="D310" s="94">
        <v>29623</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5009.03271494</v>
      </c>
      <c r="D328" s="94">
        <f>SUM(D310:D327)</f>
        <v>29623</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5009.03271494</v>
      </c>
      <c r="D345" s="94">
        <v>29623</v>
      </c>
      <c r="F345" s="99">
        <f t="shared" si="17"/>
        <v>1</v>
      </c>
      <c r="G345" s="99">
        <f t="shared" si="18"/>
        <v>1</v>
      </c>
    </row>
    <row r="346" spans="1:7" customFormat="1" x14ac:dyDescent="0.25">
      <c r="A346" s="22" t="s">
        <v>1429</v>
      </c>
      <c r="B346" s="39" t="s">
        <v>88</v>
      </c>
      <c r="C346" s="93">
        <f>SUM(C333:C345)</f>
        <v>5009.03271494</v>
      </c>
      <c r="D346" s="94">
        <f>SUM(D333:D345)</f>
        <v>29623</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4452.30450354</v>
      </c>
      <c r="D358" s="94">
        <v>25656</v>
      </c>
      <c r="E358" s="28"/>
      <c r="F358" s="99">
        <f t="shared" ref="F358:F364" si="19">IF($C$365=0,"",IF(C358="","",C358/$C$365))</f>
        <v>0.88885514567722912</v>
      </c>
      <c r="G358" s="99">
        <f t="shared" ref="G358:G364" si="20">IF($D$365=0,"",IF(D358="","",D358/$D$365))</f>
        <v>0.86608378624717286</v>
      </c>
    </row>
    <row r="359" spans="1:7" customFormat="1" x14ac:dyDescent="0.25">
      <c r="A359" s="22" t="s">
        <v>1239</v>
      </c>
      <c r="B359" s="111" t="s">
        <v>1066</v>
      </c>
      <c r="C359" s="93">
        <v>556.72821139999996</v>
      </c>
      <c r="D359" s="94">
        <v>3967</v>
      </c>
      <c r="E359" s="28"/>
      <c r="F359" s="99">
        <f t="shared" si="19"/>
        <v>0.11114485432277091</v>
      </c>
      <c r="G359" s="99">
        <f t="shared" si="20"/>
        <v>0.1339162137528272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5009.03271494</v>
      </c>
      <c r="D365" s="22">
        <f>SUM(D358:D364)</f>
        <v>29623</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5009.03271494</v>
      </c>
      <c r="D371" s="94">
        <v>29623</v>
      </c>
      <c r="E371" s="28"/>
      <c r="F371" s="99">
        <f>IF($C$372=0,"",IF(C371="","",C371/$C$372))</f>
        <v>1</v>
      </c>
      <c r="G371" s="99">
        <f>IF($D$372=0,"",IF(D371="","",D371/$D$372))</f>
        <v>1</v>
      </c>
    </row>
    <row r="372" spans="1:7" customFormat="1" x14ac:dyDescent="0.25">
      <c r="A372" s="22" t="s">
        <v>1250</v>
      </c>
      <c r="B372" s="39" t="s">
        <v>88</v>
      </c>
      <c r="C372" s="93">
        <f>SUM(C368:C371)</f>
        <v>5009.03271494</v>
      </c>
      <c r="D372" s="94">
        <f>SUM(D368:D371)</f>
        <v>29623</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4" zoomScale="75" zoomScaleNormal="75" workbookViewId="0">
      <selection activeCell="D18" sqref="D18"/>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20" sqref="D20"/>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opLeftCell="A32" zoomScale="75" zoomScaleNormal="75" workbookViewId="0">
      <selection activeCell="C57" sqref="C57"/>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6.899999999999999"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3084</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3085</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E19" sqref="E19"/>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2992</v>
      </c>
      <c r="C15" s="39" t="s">
        <v>2993</v>
      </c>
      <c r="D15" s="39" t="s">
        <v>3086</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3087</v>
      </c>
      <c r="C18" s="39" t="s">
        <v>2958</v>
      </c>
      <c r="D18" s="39"/>
      <c r="E18" s="28"/>
      <c r="F18" s="28"/>
      <c r="G18" s="28"/>
    </row>
    <row r="19" spans="1:7" ht="30" x14ac:dyDescent="0.25">
      <c r="A19" s="22" t="s">
        <v>1527</v>
      </c>
      <c r="B19" s="39" t="s">
        <v>1528</v>
      </c>
      <c r="C19" s="39" t="s">
        <v>3102</v>
      </c>
      <c r="D19" s="39" t="s">
        <v>3088</v>
      </c>
      <c r="E19" s="28"/>
      <c r="F19" s="28"/>
      <c r="G19" s="28"/>
    </row>
    <row r="20" spans="1:7" x14ac:dyDescent="0.25">
      <c r="A20" s="22" t="s">
        <v>1529</v>
      </c>
      <c r="B20" s="39" t="s">
        <v>1530</v>
      </c>
      <c r="C20" s="39" t="s">
        <v>2979</v>
      </c>
      <c r="D20" s="39" t="s">
        <v>3089</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2976</v>
      </c>
      <c r="D24" s="39" t="s">
        <v>3090</v>
      </c>
      <c r="E24" s="28"/>
      <c r="F24" s="28"/>
      <c r="G24" s="28"/>
    </row>
    <row r="25" spans="1:7" x14ac:dyDescent="0.25">
      <c r="A25" s="22" t="s">
        <v>1539</v>
      </c>
      <c r="B25" s="37" t="s">
        <v>2972</v>
      </c>
      <c r="C25" s="39" t="s">
        <v>2958</v>
      </c>
      <c r="D25" s="39"/>
      <c r="E25" s="28"/>
      <c r="F25" s="28"/>
      <c r="G25" s="28"/>
    </row>
    <row r="26" spans="1:7" hidden="1" x14ac:dyDescent="0.25">
      <c r="A26" s="22" t="s">
        <v>1540</v>
      </c>
      <c r="B26" s="138" t="s">
        <v>2975</v>
      </c>
      <c r="C26" s="112" t="s">
        <v>2976</v>
      </c>
      <c r="D26" s="112" t="s">
        <v>3090</v>
      </c>
      <c r="E26" s="28"/>
      <c r="F26" s="28"/>
      <c r="G26" s="28"/>
    </row>
    <row r="27" spans="1:7" hidden="1" x14ac:dyDescent="0.25">
      <c r="A27" s="22" t="s">
        <v>1541</v>
      </c>
      <c r="B27" s="138" t="s">
        <v>2978</v>
      </c>
      <c r="C27" s="112" t="s">
        <v>2979</v>
      </c>
      <c r="D27" s="112" t="s">
        <v>3089</v>
      </c>
      <c r="E27" s="28"/>
      <c r="F27" s="28"/>
      <c r="G27" s="28"/>
    </row>
    <row r="28" spans="1:7" hidden="1" x14ac:dyDescent="0.25">
      <c r="A28" s="22" t="s">
        <v>1542</v>
      </c>
      <c r="B28" s="138" t="s">
        <v>2990</v>
      </c>
      <c r="C28" s="112" t="s">
        <v>2991</v>
      </c>
      <c r="D28" s="112"/>
      <c r="E28" s="28"/>
      <c r="F28" s="28"/>
      <c r="G28" s="28"/>
    </row>
    <row r="29" spans="1:7" hidden="1" x14ac:dyDescent="0.25">
      <c r="A29" s="22" t="s">
        <v>1543</v>
      </c>
      <c r="B29" s="138" t="s">
        <v>2987</v>
      </c>
      <c r="C29" s="112" t="s">
        <v>2988</v>
      </c>
      <c r="D29" s="112" t="s">
        <v>3091</v>
      </c>
      <c r="E29" s="28"/>
      <c r="F29" s="28"/>
      <c r="G29" s="28"/>
    </row>
    <row r="30" spans="1:7" hidden="1" x14ac:dyDescent="0.25">
      <c r="A30" s="22" t="s">
        <v>1544</v>
      </c>
      <c r="B30" s="138" t="s">
        <v>2971</v>
      </c>
      <c r="C30" s="112" t="s">
        <v>2958</v>
      </c>
      <c r="D30" s="112"/>
      <c r="E30" s="28"/>
      <c r="F30" s="28"/>
      <c r="G30" s="28"/>
    </row>
    <row r="31" spans="1:7" hidden="1" x14ac:dyDescent="0.25">
      <c r="A31" s="22" t="s">
        <v>1545</v>
      </c>
      <c r="B31" s="138" t="s">
        <v>2980</v>
      </c>
      <c r="C31" s="112" t="s">
        <v>2981</v>
      </c>
      <c r="D31" s="112" t="s">
        <v>3092</v>
      </c>
      <c r="E31" s="28"/>
      <c r="F31" s="28"/>
      <c r="G31" s="28"/>
    </row>
    <row r="32" spans="1:7" hidden="1" x14ac:dyDescent="0.25">
      <c r="A32" s="22" t="s">
        <v>1546</v>
      </c>
      <c r="B32" s="138" t="s">
        <v>2983</v>
      </c>
      <c r="C32" s="112" t="s">
        <v>2984</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6.6326499999999999</v>
      </c>
      <c r="D75" s="22"/>
      <c r="E75" s="22"/>
      <c r="F75" s="22"/>
      <c r="G75" s="22"/>
    </row>
    <row r="76" spans="1:7" x14ac:dyDescent="0.25">
      <c r="A76" s="22" t="s">
        <v>1616</v>
      </c>
      <c r="B76" s="22" t="s">
        <v>1617</v>
      </c>
      <c r="C76" s="97">
        <v>24.291174999999999</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3093</v>
      </c>
      <c r="C82" s="107">
        <v>2.0906800000000001E-3</v>
      </c>
      <c r="D82" s="107" t="str">
        <f t="shared" ref="D82:D87" si="0">IF(C82="","","ND2")</f>
        <v>ND2</v>
      </c>
      <c r="E82" s="107" t="str">
        <f t="shared" ref="E82:E87" si="1">IF(C82="","","ND2")</f>
        <v>ND2</v>
      </c>
      <c r="F82" s="107" t="str">
        <f t="shared" ref="F82:F87" si="2">IF(C82="","","ND2")</f>
        <v>ND2</v>
      </c>
      <c r="G82" s="107">
        <f t="shared" ref="G82:G87" si="3">IF(C82="","",C82)</f>
        <v>2.0906800000000001E-3</v>
      </c>
    </row>
    <row r="83" spans="1:7" x14ac:dyDescent="0.25">
      <c r="A83" s="22" t="s">
        <v>1627</v>
      </c>
      <c r="B83" s="22" t="s">
        <v>3094</v>
      </c>
      <c r="C83" s="107">
        <v>5.8180000000000005E-4</v>
      </c>
      <c r="D83" s="107" t="str">
        <f t="shared" si="0"/>
        <v>ND2</v>
      </c>
      <c r="E83" s="107" t="str">
        <f t="shared" si="1"/>
        <v>ND2</v>
      </c>
      <c r="F83" s="107" t="str">
        <f t="shared" si="2"/>
        <v>ND2</v>
      </c>
      <c r="G83" s="107">
        <f t="shared" si="3"/>
        <v>5.8180000000000005E-4</v>
      </c>
    </row>
    <row r="84" spans="1:7" x14ac:dyDescent="0.25">
      <c r="A84" s="22" t="s">
        <v>1628</v>
      </c>
      <c r="B84" s="22" t="s">
        <v>3095</v>
      </c>
      <c r="C84" s="107">
        <v>1.0721999999999999E-4</v>
      </c>
      <c r="D84" s="107" t="str">
        <f t="shared" si="0"/>
        <v>ND2</v>
      </c>
      <c r="E84" s="107" t="str">
        <f t="shared" si="1"/>
        <v>ND2</v>
      </c>
      <c r="F84" s="107" t="str">
        <f t="shared" si="2"/>
        <v>ND2</v>
      </c>
      <c r="G84" s="107">
        <f t="shared" si="3"/>
        <v>1.0721999999999999E-4</v>
      </c>
    </row>
    <row r="85" spans="1:7" x14ac:dyDescent="0.25">
      <c r="A85" s="22" t="s">
        <v>1629</v>
      </c>
      <c r="B85" s="22" t="s">
        <v>3096</v>
      </c>
      <c r="C85" s="107">
        <v>1.5974000000000001E-4</v>
      </c>
      <c r="D85" s="107" t="str">
        <f t="shared" si="0"/>
        <v>ND2</v>
      </c>
      <c r="E85" s="107" t="str">
        <f t="shared" si="1"/>
        <v>ND2</v>
      </c>
      <c r="F85" s="107" t="str">
        <f t="shared" si="2"/>
        <v>ND2</v>
      </c>
      <c r="G85" s="107">
        <f t="shared" si="3"/>
        <v>1.5974000000000001E-4</v>
      </c>
    </row>
    <row r="86" spans="1:7" x14ac:dyDescent="0.25">
      <c r="A86" s="22" t="s">
        <v>1630</v>
      </c>
      <c r="B86" s="22" t="s">
        <v>3097</v>
      </c>
      <c r="C86" s="107">
        <v>4.3800000000000001E-5</v>
      </c>
      <c r="D86" s="107" t="str">
        <f t="shared" si="0"/>
        <v>ND2</v>
      </c>
      <c r="E86" s="107" t="str">
        <f t="shared" si="1"/>
        <v>ND2</v>
      </c>
      <c r="F86" s="107" t="str">
        <f t="shared" si="2"/>
        <v>ND2</v>
      </c>
      <c r="G86" s="107">
        <f t="shared" si="3"/>
        <v>4.3800000000000001E-5</v>
      </c>
    </row>
    <row r="87" spans="1:7" hidden="1" x14ac:dyDescent="0.25">
      <c r="A87" s="22" t="s">
        <v>1631</v>
      </c>
      <c r="B87" s="22" t="s">
        <v>3098</v>
      </c>
      <c r="C87" s="22">
        <v>0.99701675999999995</v>
      </c>
      <c r="D87" s="22" t="str">
        <f t="shared" si="0"/>
        <v>ND2</v>
      </c>
      <c r="E87" s="22" t="str">
        <f t="shared" si="1"/>
        <v>ND2</v>
      </c>
      <c r="F87" s="22" t="str">
        <f t="shared" si="2"/>
        <v>ND2</v>
      </c>
      <c r="G87" s="22">
        <f t="shared" si="3"/>
        <v>0.99701675999999995</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E4373-1BB9-4F80-BDBC-9A8E092B53C0}"/>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2025-05-14T09:54:18Z</dcterms:created>
  <dcterms:modified xsi:type="dcterms:W3CDTF">2025-05-21T10:12:37Z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