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3.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05\Draft\"/>
    </mc:Choice>
  </mc:AlternateContent>
  <xr:revisionPtr revIDLastSave="0" documentId="13_ncr:1_{BBD0B786-DE1D-4DE9-993D-2744AE6FF2CA}" xr6:coauthVersionLast="47" xr6:coauthVersionMax="47" xr10:uidLastSave="{00000000-0000-0000-0000-000000000000}"/>
  <bookViews>
    <workbookView xWindow="-120" yWindow="-120" windowWidth="29040" windowHeight="15840" tabRatio="879"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F80" i="24" s="1"/>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22" i="24" s="1"/>
  <c r="G11" i="24"/>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C15" i="9"/>
  <c r="F17" i="22"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F210" i="8"/>
  <c r="C208" i="8"/>
  <c r="F215" i="8" s="1"/>
  <c r="C207" i="8"/>
  <c r="F206" i="8"/>
  <c r="F205" i="8"/>
  <c r="F204" i="8"/>
  <c r="F203" i="8"/>
  <c r="F202" i="8"/>
  <c r="F201" i="8"/>
  <c r="F200" i="8"/>
  <c r="F199" i="8"/>
  <c r="F198" i="8"/>
  <c r="F197" i="8"/>
  <c r="F196" i="8"/>
  <c r="F195" i="8"/>
  <c r="F194" i="8"/>
  <c r="F193" i="8"/>
  <c r="F208" i="8" s="1"/>
  <c r="C179" i="8"/>
  <c r="F186" i="8" s="1"/>
  <c r="F177" i="8"/>
  <c r="F175" i="8"/>
  <c r="D167" i="8"/>
  <c r="C167" i="8"/>
  <c r="G166" i="8"/>
  <c r="F166" i="8"/>
  <c r="G165" i="8"/>
  <c r="F165" i="8"/>
  <c r="G164" i="8"/>
  <c r="G167" i="8" s="1"/>
  <c r="F164" i="8"/>
  <c r="F167" i="8" s="1"/>
  <c r="D156" i="8"/>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F103" i="8"/>
  <c r="D103" i="8"/>
  <c r="D102" i="8"/>
  <c r="F101" i="8"/>
  <c r="D101" i="8"/>
  <c r="C100" i="8"/>
  <c r="F105" i="8" s="1"/>
  <c r="F99" i="8"/>
  <c r="D99" i="8"/>
  <c r="F98" i="8"/>
  <c r="D98" i="8"/>
  <c r="F97" i="8"/>
  <c r="D97" i="8"/>
  <c r="F96" i="8"/>
  <c r="D96" i="8"/>
  <c r="F95" i="8"/>
  <c r="D95" i="8"/>
  <c r="F94" i="8"/>
  <c r="D94" i="8"/>
  <c r="F93" i="8"/>
  <c r="F100" i="8" s="1"/>
  <c r="D93" i="8"/>
  <c r="D100" i="8" s="1"/>
  <c r="D82" i="8"/>
  <c r="G82" i="8" s="1"/>
  <c r="D81" i="8"/>
  <c r="G81" i="8" s="1"/>
  <c r="D80" i="8"/>
  <c r="G80" i="8" s="1"/>
  <c r="D79" i="8"/>
  <c r="G79" i="8" s="1"/>
  <c r="D78" i="8"/>
  <c r="G78" i="8" s="1"/>
  <c r="F77" i="8"/>
  <c r="D77" i="8"/>
  <c r="C77" i="8"/>
  <c r="F82" i="8" s="1"/>
  <c r="G76" i="8"/>
  <c r="F76" i="8"/>
  <c r="G75" i="8"/>
  <c r="F75" i="8"/>
  <c r="G74" i="8"/>
  <c r="F74" i="8"/>
  <c r="G73" i="8"/>
  <c r="F73" i="8"/>
  <c r="G72" i="8"/>
  <c r="F72" i="8"/>
  <c r="G71" i="8"/>
  <c r="F71" i="8"/>
  <c r="G70" i="8"/>
  <c r="G77" i="8" s="1"/>
  <c r="F70" i="8"/>
  <c r="C58" i="8"/>
  <c r="F64" i="8" s="1"/>
  <c r="F56" i="8"/>
  <c r="F54" i="8"/>
  <c r="C47" i="8"/>
  <c r="D45" i="8"/>
  <c r="C291" i="8"/>
  <c r="D293" i="8"/>
  <c r="D291" i="8"/>
  <c r="C293" i="8"/>
  <c r="F307" i="8"/>
  <c r="F295" i="8"/>
  <c r="D307" i="8"/>
  <c r="G293" i="8"/>
  <c r="C307" i="8"/>
  <c r="D295" i="8"/>
  <c r="F293" i="8"/>
  <c r="C295" i="8"/>
  <c r="F212" i="8" l="1"/>
  <c r="G104" i="8"/>
  <c r="G102" i="8"/>
  <c r="G99" i="8"/>
  <c r="G97" i="8"/>
  <c r="G95" i="8"/>
  <c r="G93" i="8"/>
  <c r="G105" i="8"/>
  <c r="G103" i="8"/>
  <c r="G101" i="8"/>
  <c r="G98" i="8"/>
  <c r="G96" i="8"/>
  <c r="G94" i="8"/>
  <c r="F59" i="8"/>
  <c r="F61" i="8"/>
  <c r="F63" i="8"/>
  <c r="F53" i="8"/>
  <c r="F55" i="8"/>
  <c r="F57" i="8"/>
  <c r="F60" i="8"/>
  <c r="F62" i="8"/>
  <c r="F79" i="8"/>
  <c r="F81" i="8"/>
  <c r="F102" i="8"/>
  <c r="F104" i="8"/>
  <c r="G162" i="8"/>
  <c r="G161" i="8"/>
  <c r="G160" i="8"/>
  <c r="G159" i="8"/>
  <c r="G158" i="8"/>
  <c r="G157" i="8"/>
  <c r="F80" i="8"/>
  <c r="F157" i="8"/>
  <c r="F158" i="8"/>
  <c r="F159" i="8"/>
  <c r="F160" i="8"/>
  <c r="F161" i="8"/>
  <c r="F174" i="8"/>
  <c r="F176" i="8"/>
  <c r="F178" i="8"/>
  <c r="F181" i="8"/>
  <c r="F183" i="8"/>
  <c r="F185" i="8"/>
  <c r="F187" i="8"/>
  <c r="F207" i="8"/>
  <c r="F12" i="9"/>
  <c r="F15" i="9" s="1"/>
  <c r="F14" i="9"/>
  <c r="F17" i="9"/>
  <c r="F19" i="9"/>
  <c r="F21" i="9"/>
  <c r="F23" i="9"/>
  <c r="F25" i="9"/>
  <c r="G228" i="9"/>
  <c r="G229" i="9"/>
  <c r="G230" i="9"/>
  <c r="G231" i="9"/>
  <c r="G232" i="9"/>
  <c r="G250" i="9"/>
  <c r="G251" i="9"/>
  <c r="G252" i="9"/>
  <c r="G253" i="9"/>
  <c r="G254" i="9"/>
  <c r="F466" i="9"/>
  <c r="F467" i="9"/>
  <c r="F468" i="9"/>
  <c r="F469" i="9"/>
  <c r="F470" i="9"/>
  <c r="F488" i="9"/>
  <c r="F489" i="9"/>
  <c r="F490" i="9"/>
  <c r="F491" i="9"/>
  <c r="F492" i="9"/>
  <c r="G159" i="11"/>
  <c r="G161" i="11"/>
  <c r="G163" i="11"/>
  <c r="G180" i="11"/>
  <c r="G182" i="11"/>
  <c r="G15" i="19"/>
  <c r="G17" i="19"/>
  <c r="F180" i="8"/>
  <c r="F182" i="8"/>
  <c r="F184" i="8"/>
  <c r="F209" i="8"/>
  <c r="F211" i="8"/>
  <c r="F213" i="8"/>
  <c r="F17" i="19"/>
  <c r="F16" i="19"/>
  <c r="F15" i="19"/>
  <c r="F18" i="19" s="1"/>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F42" i="10" s="1"/>
  <c r="G158" i="11"/>
  <c r="G160" i="11"/>
  <c r="G16" i="19"/>
  <c r="F37" i="19"/>
  <c r="F35" i="19"/>
  <c r="F33" i="19"/>
  <c r="F31" i="19"/>
  <c r="F28" i="19"/>
  <c r="F26" i="19"/>
  <c r="F32" i="19"/>
  <c r="F36" i="19"/>
  <c r="G616" i="19"/>
  <c r="G614" i="19"/>
  <c r="F81" i="24"/>
  <c r="F79" i="24"/>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22" i="24" l="1"/>
  <c r="F82" i="24"/>
  <c r="G618" i="19"/>
  <c r="F29" i="19"/>
  <c r="F58" i="8"/>
  <c r="G100" i="8"/>
  <c r="F46" i="24"/>
  <c r="G18" i="19"/>
  <c r="F17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<sst xmlns="http://schemas.openxmlformats.org/spreadsheetml/2006/main" count="4663" uniqueCount="3081">
  <si>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</si>
  <si>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</si>
  <si>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</si>
  <si>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</si>
  <si>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</si>
  <si>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</si>
  <si>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</si>
  <si>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</si>
  <si>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</si>
  <si>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</si>
  <si>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</si>
  <si>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</si>
  <si>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</si>
  <si>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</si>
  <si>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</si>
  <si>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</si>
  <si>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</si>
  <si>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</si>
  <si>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</si>
  <si>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</si>
  <si>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</si>
  <si>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</si>
  <si>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</si>
  <si>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</si>
  <si>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</si>
  <si>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</si>
  <si>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</si>
  <si>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</si>
  <si>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</si>
  <si>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</si>
  <si>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</si>
  <si>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</si>
  <si>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</si>
  <si>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</si>
  <si>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</si>
  <si>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</si>
  <si>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</si>
  <si>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</si>
  <si>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</si>
  <si>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</si>
  <si>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</si>
  <si>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</si>
  <si>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</si>
  <si>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</si>
  <si>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</si>
  <si>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</si>
  <si>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</si>
  <si>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</si>
  <si>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</si>
  <si>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</si>
  <si>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</si>
  <si>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</si>
  <si>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</si>
  <si>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</si>
  <si>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</si>
  <si>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</si>
  <si>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</si>
  <si>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</si>
  <si>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</si>
  <si>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</si>
  <si>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</si>
  <si>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</si>
  <si>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</si>
  <si>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</si>
  <si>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</si>
  <si>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</si>
  <si>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</si>
  <si>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</si>
  <si>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</si>
  <si>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</si>
  <si>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</si>
  <si>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</si>
  <si>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</si>
  <si>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</si>
  <si>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</si>
  <si>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</si>
  <si>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</si>
  <si>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</si>
  <si>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</si>
  <si>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</si>
  <si>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</si>
  <si>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</si>
  <si>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</si>
  <si>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</si>
  <si>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</si>
  <si>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</si>
  <si>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</si>
  <si>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</si>
  <si>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</si>
  <si>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</si>
  <si>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</si>
  <si>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</si>
  <si>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</si>
  <si>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</si>
  <si>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</si>
  <si>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</si>
  <si>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</si>
  <si>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</si>
  <si>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</si>
  <si>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</si>
  <si>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</si>
  <si>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</si>
  <si>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</si>
  <si>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</si>
  <si>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</si>
  <si>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</si>
  <si>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</si>
  <si>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</si>
  <si>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</si>
  <si>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</si>
  <si>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</si>
  <si>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</si>
  <si>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</si>
  <si>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</si>
  <si>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</si>
  <si>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</si>
  <si>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</si>
  <si>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</si>
  <si>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</si>
  <si>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</si>
  <si>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</si>
  <si>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</si>
  <si>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</si>
  <si>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</si>
  <si>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</si>
  <si>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</si>
  <si>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</si>
  <si>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</si>
  <si>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</si>
  <si>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</si>
  <si>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</si>
  <si>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</si>
  <si>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</si>
  <si>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</si>
  <si>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</si>
  <si>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</si>
  <si>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</si>
  <si>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</si>
  <si>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</si>
  <si>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</si>
  <si>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</si>
  <si>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</si>
  <si>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</si>
  <si>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</si>
  <si>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</si>
  <si>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</si>
  <si>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</si>
  <si>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</si>
  <si>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</si>
  <si>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</si>
  <si>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</si>
  <si>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</si>
  <si>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</si>
  <si>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</si>
  <si>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</si>
  <si>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</si>
  <si>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</si>
  <si>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</si>
  <si>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</si>
  <si>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</si>
  <si>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</si>
  <si>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</si>
  <si>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</si>
  <si>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</si>
  <si>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</si>
  <si>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</si>
  <si>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</si>
  <si>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</si>
  <si>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</si>
  <si>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</si>
  <si>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</si>
  <si>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</si>
  <si>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</si>
  <si>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</si>
  <si>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</si>
  <si>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</si>
  <si>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</si>
  <si>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</si>
  <si>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</si>
  <si>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</si>
  <si>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</si>
  <si>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</si>
  <si>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</si>
  <si>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</si>
  <si>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</si>
  <si>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</si>
  <si>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</si>
  <si>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</si>
  <si>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</si>
  <si>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</si>
  <si>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</si>
  <si>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</si>
  <si>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</si>
  <si>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</si>
  <si>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</si>
  <si>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</si>
  <si>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</si>
  <si>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</si>
  <si>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</si>
  <si>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</si>
  <si>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</si>
  <si>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</si>
  <si>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</si>
  <si>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</si>
  <si>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</si>
  <si>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</si>
  <si>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</si>
  <si>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</si>
  <si>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</si>
  <si>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</si>
  <si>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</si>
  <si>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</si>
  <si>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</si>
  <si>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</si>
  <si>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</si>
  <si>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</si>
  <si>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</si>
  <si>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</si>
  <si>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</si>
  <si>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</si>
  <si>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</si>
  <si>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</si>
  <si>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</si>
  <si>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</si>
  <si>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</si>
  <si>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</si>
  <si>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</si>
  <si>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</si>
  <si>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</si>
  <si>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</si>
  <si>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</si>
  <si>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</si>
  <si>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</si>
  <si>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</si>
  <si>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</si>
  <si>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</si>
  <si>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</si>
  <si>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</si>
  <si>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</si>
  <si>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</si>
  <si>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</si>
  <si>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</si>
  <si>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</si>
  <si>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</si>
  <si>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</si>
  <si>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</si>
  <si>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</si>
  <si>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</si>
  <si>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</si>
  <si>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</si>
  <si>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</si>
  <si>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</si>
  <si>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</si>
  <si>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</si>
  <si>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</si>
  <si>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</si>
  <si>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</si>
  <si>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</si>
  <si>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</si>
  <si>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</si>
  <si>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</si>
  <si>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</si>
  <si>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</si>
  <si>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</si>
  <si>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</si>
  <si>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</si>
  <si>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</si>
  <si>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</si>
  <si>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</si>
  <si>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</si>
  <si>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</si>
  <si>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</si>
  <si>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</si>
  <si>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</si>
  <si>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</si>
  <si>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</si>
  <si>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</si>
  <si>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</si>
  <si>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</si>
  <si>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</si>
  <si>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</si>
  <si>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</si>
  <si>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</si>
  <si>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</si>
  <si>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</si>
  <si>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</si>
  <si>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</si>
  <si>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</si>
  <si>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</si>
  <si>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</si>
  <si>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</si>
  <si>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</si>
  <si>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</si>
  <si>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</si>
  <si>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</si>
  <si>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</si>
  <si>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</si>
  <si>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</si>
  <si>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</si>
  <si>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</si>
  <si>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</si>
  <si>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</si>
  <si>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</si>
  <si>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</si>
  <si>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</si>
  <si>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</si>
  <si>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</si>
  <si>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</si>
  <si>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</si>
  <si>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</si>
  <si>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</si>
  <si>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</si>
  <si>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</si>
  <si>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</si>
  <si>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</si>
  <si>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</si>
  <si>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</si>
  <si>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</si>
  <si>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</si>
  <si>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</si>
  <si>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</si>
  <si>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</si>
  <si>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</si>
  <si>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</si>
  <si>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</si>
  <si>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</si>
  <si>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</si>
  <si>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</si>
  <si>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</si>
  <si>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</si>
  <si>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</si>
  <si>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</si>
  <si>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</si>
  <si>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</si>
  <si>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</si>
  <si>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</si>
  <si>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</si>
  <si>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</si>
  <si>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</si>
  <si>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</si>
  <si>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</si>
  <si>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</si>
  <si>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</si>
  <si>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</si>
  <si>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</si>
  <si>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</si>
  <si>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</si>
  <si>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</si>
  <si>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</si>
  <si>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</si>
  <si>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</si>
  <si>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</si>
  <si>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</si>
  <si>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</si>
  <si>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</si>
  <si>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</si>
  <si>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</si>
  <si>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</si>
  <si>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</si>
  <si>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</si>
  <si>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</si>
  <si>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</si>
  <si>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</si>
  <si>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</si>
  <si>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</si>
  <si>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</si>
  <si>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</si>
  <si>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</si>
  <si>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</si>
  <si>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</si>
  <si>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</si>
  <si>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</si>
  <si>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</si>
  <si>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</si>
  <si>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</si>
  <si>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</si>
  <si>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</si>
  <si>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</si>
  <si>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</si>
  <si>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</si>
  <si>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</si>
  <si>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</si>
  <si>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</si>
  <si>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</si>
  <si>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</si>
  <si>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</si>
  <si>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</si>
  <si>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</si>
  <si>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</si>
  <si>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</si>
  <si>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</si>
  <si>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</si>
  <si>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</si>
  <si>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</si>
  <si>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</si>
  <si>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</si>
  <si>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</si>
  <si>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</si>
  <si>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</si>
  <si>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</si>
  <si>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</si>
  <si>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</si>
  <si>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</si>
  <si>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</si>
  <si>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</si>
  <si>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</si>
  <si>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</si>
  <si>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</si>
  <si>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</si>
  <si>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</si>
  <si>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</si>
  <si>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</si>
  <si>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</si>
  <si>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</si>
  <si>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</si>
  <si>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</si>
  <si>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</si>
  <si>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</si>
  <si>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</si>
  <si>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</si>
  <si>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</si>
  <si>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</si>
  <si>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</si>
  <si>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</si>
  <si>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</si>
  <si>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</si>
  <si>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</si>
  <si>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</si>
  <si>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</si>
  <si>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</si>
  <si>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</si>
  <si>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</si>
  <si>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</si>
  <si>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</si>
  <si>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</si>
  <si>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</si>
  <si>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</si>
  <si>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</si>
  <si>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</si>
  <si>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</si>
  <si>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</si>
  <si>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</si>
  <si>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</si>
  <si>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</si>
  <si>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</si>
  <si>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</si>
  <si>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</si>
  <si>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</si>
  <si>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</si>
  <si>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</si>
  <si>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</si>
  <si>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</si>
  <si>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</si>
  <si>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</si>
  <si>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</si>
  <si>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</si>
  <si>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</si>
  <si>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</si>
  <si>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</si>
  <si>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</si>
  <si>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</si>
  <si>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</si>
  <si>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</si>
  <si>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</si>
  <si>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</si>
  <si>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</si>
  <si>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</si>
  <si>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</si>
  <si>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</si>
  <si>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</si>
  <si>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</si>
  <si>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</si>
  <si>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</si>
  <si>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</si>
  <si>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</si>
  <si>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</si>
  <si>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</si>
  <si>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</si>
  <si>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</si>
  <si>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</si>
  <si>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</si>
  <si>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</si>
  <si>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</si>
  <si>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</si>
  <si>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</si>
  <si>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</si>
  <si>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</si>
  <si>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</si>
  <si>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</si>
  <si>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</si>
  <si>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</si>
  <si>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</si>
  <si>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</si>
  <si>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</si>
  <si>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</si>
  <si>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</si>
  <si>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</si>
  <si>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</si>
  <si>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</si>
  <si>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</si>
  <si>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</si>
  <si>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</si>
  <si>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</si>
  <si>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</si>
  <si>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</si>
  <si>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</si>
  <si>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</si>
  <si>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</si>
  <si>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</si>
  <si>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</si>
  <si>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</si>
  <si>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</si>
  <si>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</si>
  <si>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</si>
  <si>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</si>
  <si>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</si>
  <si>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</si>
  <si>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</si>
  <si>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</si>
  <si>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</si>
  <si>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</si>
  <si>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</si>
  <si>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</si>
  <si>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</si>
  <si>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</si>
  <si>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</si>
  <si>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</si>
  <si>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</si>
  <si>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</si>
  <si>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</si>
  <si>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</si>
  <si>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</si>
  <si>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</si>
  <si>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</si>
  <si>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</si>
  <si>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</si>
  <si>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</si>
  <si>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</si>
  <si>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</si>
  <si>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</si>
  <si>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</si>
  <si>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</si>
  <si>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</si>
  <si>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</si>
  <si>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</si>
  <si>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</si>
  <si>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</si>
  <si>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</si>
  <si>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</si>
  <si>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</si>
  <si>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</si>
  <si>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</si>
  <si>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</si>
  <si>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</si>
  <si>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</si>
  <si>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</si>
  <si>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</si>
  <si>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</si>
  <si>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</si>
  <si>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</si>
  <si>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</si>
  <si>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</si>
  <si>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</si>
  <si>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</si>
  <si>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</si>
  <si>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</si>
  <si>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</si>
  <si>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</si>
  <si>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</si>
  <si>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</si>
  <si>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</si>
  <si>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</si>
  <si>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</si>
  <si>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</si>
  <si>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</si>
  <si>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</si>
  <si>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</si>
  <si>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</si>
  <si>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</si>
  <si>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</si>
  <si>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</si>
  <si>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</si>
  <si>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</si>
  <si>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</si>
  <si>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</si>
  <si>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</si>
  <si>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</si>
  <si>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</si>
  <si>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</si>
  <si>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</si>
  <si>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</si>
  <si>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</si>
  <si>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</si>
  <si>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</si>
  <si>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</si>
  <si>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</si>
  <si>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</si>
  <si>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</si>
  <si>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</si>
  <si>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</si>
  <si>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</si>
  <si>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</si>
  <si>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</si>
  <si>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</si>
  <si>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</si>
  <si>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</si>
  <si>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</si>
  <si>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</si>
  <si>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</si>
  <si>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</si>
  <si>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</si>
  <si>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</si>
  <si>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</si>
  <si>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</si>
  <si>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</si>
  <si>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</si>
  <si>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</si>
  <si>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</si>
  <si>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</si>
  <si>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</si>
  <si>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</si>
  <si>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</si>
  <si>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</si>
  <si>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</si>
  <si>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</si>
  <si>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</si>
  <si>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</si>
  <si>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</si>
  <si>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</si>
  <si>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</si>
  <si>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</si>
  <si>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</si>
  <si>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</si>
  <si>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</si>
  <si>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</si>
  <si>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</si>
  <si>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</si>
  <si>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</si>
  <si>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</si>
  <si>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</si>
  <si>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</si>
  <si>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</si>
  <si>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</si>
  <si>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</si>
  <si>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</si>
  <si>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</si>
  <si>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</si>
  <si>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</si>
  <si>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</si>
  <si>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</si>
  <si>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</si>
  <si>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</si>
  <si>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</si>
  <si>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</si>
  <si>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</si>
  <si>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</si>
  <si>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</si>
  <si>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</si>
  <si>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</si>
  <si>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</si>
  <si>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</si>
  <si>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</si>
  <si>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</si>
  <si>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</si>
  <si>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</si>
  <si>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</si>
  <si>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</si>
  <si>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</si>
  <si>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</si>
  <si>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</si>
  <si>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</si>
  <si>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</si>
  <si>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</si>
  <si>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</si>
  <si>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</si>
  <si>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</si>
  <si>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</si>
  <si>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</si>
  <si>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</si>
  <si>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</si>
  <si>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</si>
  <si>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</si>
  <si>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</si>
  <si>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</si>
  <si>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</si>
  <si>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</si>
  <si>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</si>
  <si>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</si>
  <si>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</si>
  <si>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</si>
  <si>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</si>
  <si>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</si>
  <si>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</si>
  <si>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</si>
  <si>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</si>
  <si>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</si>
  <si>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</si>
  <si>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</si>
  <si>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</si>
  <si>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</si>
  <si>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</si>
  <si>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</si>
  <si>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</si>
  <si>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</si>
  <si>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</si>
  <si>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</si>
  <si>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</si>
  <si>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</si>
  <si>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</si>
  <si>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</si>
  <si>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</si>
  <si>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</si>
  <si>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</si>
  <si>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</si>
  <si>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</si>
  <si>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</si>
  <si>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</si>
  <si>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</si>
  <si>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</si>
  <si>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</si>
  <si>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</si>
  <si>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</si>
  <si>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</si>
  <si>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</si>
  <si>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</si>
  <si>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</si>
  <si>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</si>
  <si>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</si>
  <si>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</si>
  <si>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</si>
  <si>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</si>
  <si>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</si>
  <si>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</si>
  <si>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</si>
  <si>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</si>
  <si>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</si>
  <si>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</si>
  <si>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</si>
  <si>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</si>
  <si>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</si>
  <si>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</si>
  <si>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</si>
  <si>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</si>
  <si>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</si>
  <si>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</si>
  <si>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</si>
  <si>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</si>
  <si>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</si>
  <si>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</si>
  <si>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</si>
  <si>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</si>
  <si>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</si>
  <si>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</si>
  <si>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</si>
  <si>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</si>
  <si>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</si>
  <si>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</si>
  <si>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</si>
  <si>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</si>
  <si>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</si>
  <si>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</si>
  <si>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</si>
  <si>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</si>
  <si>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</si>
  <si>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</si>
  <si>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</si>
  <si>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</si>
  <si>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</si>
  <si>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</si>
  <si>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</si>
  <si>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</si>
  <si>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</si>
  <si>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</si>
  <si>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</si>
  <si>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</si>
  <si>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</si>
  <si>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</si>
  <si>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</si>
  <si>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</si>
  <si>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</si>
  <si>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</si>
  <si>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</si>
  <si>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</si>
  <si>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</si>
  <si>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</si>
  <si>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</si>
  <si>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</si>
  <si>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</si>
  <si>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</si>
  <si>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</si>
  <si>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</si>
  <si>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</si>
  <si>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</si>
  <si>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</si>
  <si>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</si>
  <si>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</si>
  <si>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</si>
  <si>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</si>
  <si>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</si>
  <si>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</si>
  <si>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</si>
  <si>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</si>
  <si>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</si>
  <si>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</si>
  <si>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</si>
  <si>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</si>
  <si>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</si>
  <si>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</si>
  <si>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</si>
  <si>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</si>
  <si>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</si>
  <si>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</si>
  <si>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</si>
  <si>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</si>
  <si>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</si>
  <si>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</si>
  <si>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</si>
  <si>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</si>
  <si>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</si>
  <si>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</si>
  <si>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</si>
  <si>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</si>
  <si>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</si>
  <si>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</si>
  <si>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</si>
  <si>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</si>
  <si>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</si>
  <si>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</si>
  <si>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</si>
  <si>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</si>
  <si>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</si>
  <si>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</si>
  <si>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</si>
  <si>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</si>
  <si>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</si>
  <si>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</si>
  <si>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</si>
  <si>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</si>
  <si>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</si>
  <si>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</si>
  <si>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</si>
  <si>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</si>
  <si>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</si>
  <si>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</si>
  <si>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</si>
  <si>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</si>
  <si>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</si>
  <si>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</si>
  <si>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</si>
  <si>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</si>
  <si>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</si>
  <si>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</si>
  <si>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</si>
  <si>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</si>
  <si>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</si>
  <si>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</si>
  <si>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</si>
  <si>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</si>
  <si>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</si>
  <si>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</si>
  <si>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</si>
  <si>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</si>
  <si>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</si>
  <si>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</si>
  <si>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</si>
  <si>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</si>
  <si>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</si>
  <si>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</si>
  <si>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</si>
  <si>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</si>
  <si>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</si>
  <si>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</si>
  <si>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</si>
  <si>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</si>
  <si>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</si>
  <si>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</si>
  <si>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</si>
  <si>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</si>
  <si>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</si>
  <si>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</si>
  <si>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</si>
  <si>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</si>
  <si>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</si>
  <si>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</si>
  <si>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</si>
  <si>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</si>
  <si>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</si>
  <si>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</si>
  <si>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</si>
  <si>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</si>
  <si>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</si>
  <si>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</si>
  <si>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</si>
  <si>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</si>
  <si>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</si>
  <si>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</si>
  <si>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</si>
  <si>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</si>
  <si>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</si>
  <si>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</si>
  <si>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</si>
  <si>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</si>
  <si>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</si>
  <si>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</si>
  <si>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</si>
  <si>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</si>
  <si>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</si>
  <si>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</si>
  <si>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</si>
  <si>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</si>
  <si>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</si>
  <si>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</si>
  <si>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</si>
  <si>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</si>
  <si>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</si>
  <si>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</si>
  <si>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</si>
  <si>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</si>
  <si>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</si>
  <si>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</si>
  <si>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</si>
  <si>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</si>
  <si>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</si>
  <si>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</si>
  <si>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</si>
  <si>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</si>
  <si>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</si>
  <si>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</si>
  <si>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</si>
  <si>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</si>
  <si>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</si>
  <si>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</si>
  <si>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</si>
  <si>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</si>
  <si>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</si>
  <si>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</si>
  <si>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</si>
  <si>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</si>
  <si>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</si>
  <si>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</si>
  <si>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</si>
  <si>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</si>
  <si>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</si>
  <si>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</si>
  <si>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</si>
  <si>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</si>
  <si>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</si>
  <si>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</si>
  <si>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</si>
  <si>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</si>
  <si>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</si>
  <si>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</si>
  <si>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</si>
  <si>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</si>
  <si>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</si>
  <si>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</si>
  <si>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</si>
  <si>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</si>
  <si>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</si>
  <si>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</si>
  <si>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</si>
  <si>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</si>
  <si>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</si>
  <si>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</si>
  <si>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</si>
  <si>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</si>
  <si>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</si>
  <si>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</si>
  <si>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</si>
  <si>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</si>
  <si>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</si>
  <si>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</si>
  <si>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</si>
  <si>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</si>
  <si>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</si>
  <si>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</si>
  <si>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</si>
  <si>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</si>
  <si>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</si>
  <si>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</si>
  <si>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</si>
  <si>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</si>
  <si>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</si>
  <si>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</si>
  <si>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</si>
  <si>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</si>
  <si>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</si>
  <si>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</si>
  <si>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</si>
  <si>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</si>
  <si>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</si>
  <si>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</si>
  <si>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</si>
  <si>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</si>
  <si>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</si>
  <si>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</si>
  <si>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</si>
  <si>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</si>
  <si>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</si>
  <si>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</si>
  <si>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</si>
  <si>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</si>
  <si>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</si>
  <si>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</si>
  <si>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</si>
  <si>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</si>
  <si>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</si>
  <si>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</si>
  <si>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</si>
  <si>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</si>
  <si>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</si>
  <si>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</si>
  <si>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</si>
  <si>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</si>
  <si>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</si>
  <si>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</si>
  <si>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</si>
  <si>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</si>
  <si>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</si>
  <si>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</si>
  <si>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</si>
  <si>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</si>
  <si>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</si>
  <si>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</si>
  <si>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</si>
  <si>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</si>
  <si>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</si>
  <si>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</si>
  <si>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</si>
  <si>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</si>
  <si>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</si>
  <si>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</si>
  <si>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</si>
  <si>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</si>
  <si>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</si>
  <si>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</si>
  <si>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</si>
  <si>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</si>
  <si>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</si>
  <si>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</si>
  <si>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</si>
  <si>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</si>
  <si>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</si>
  <si>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</si>
  <si>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</si>
  <si>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</si>
  <si>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</si>
  <si>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</si>
  <si>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</si>
  <si>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</si>
  <si>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</si>
  <si>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</si>
  <si>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</si>
  <si>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</si>
  <si>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</si>
  <si>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</si>
  <si>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</si>
  <si>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</si>
  <si>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</si>
  <si>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</si>
  <si>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</si>
  <si>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</si>
  <si>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</si>
  <si>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</si>
  <si>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</si>
  <si>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</si>
  <si>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</si>
  <si>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</si>
  <si>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</si>
  <si>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</si>
  <si>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</si>
  <si>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</si>
  <si>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</si>
  <si>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</si>
  <si>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</si>
  <si>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</si>
  <si>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</si>
  <si>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</si>
  <si>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</si>
  <si>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</si>
  <si>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</si>
  <si>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</si>
  <si>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</si>
  <si>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</si>
  <si>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</si>
  <si>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</si>
  <si>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</si>
  <si>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</si>
  <si>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</si>
  <si>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</si>
  <si>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</si>
  <si>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</si>
  <si>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</si>
  <si>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</si>
  <si>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</si>
  <si>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</si>
  <si>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</si>
  <si>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</si>
  <si>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</si>
  <si>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</si>
  <si>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</si>
  <si>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</si>
  <si>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</si>
  <si>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</si>
  <si>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</si>
  <si>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</si>
  <si>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</si>
  <si>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</si>
  <si>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</si>
  <si>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</si>
  <si>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</si>
  <si>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</si>
  <si>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</si>
  <si>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</si>
  <si>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</si>
  <si>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</si>
  <si>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</si>
  <si>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</si>
  <si>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</si>
  <si>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</si>
  <si>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</si>
  <si>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</si>
  <si>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</si>
  <si>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</si>
  <si>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</si>
  <si>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</si>
  <si>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</si>
  <si>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</si>
  <si>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</si>
  <si>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</si>
  <si>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</si>
  <si>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</si>
  <si>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</si>
  <si>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</si>
  <si>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</si>
  <si>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</si>
  <si>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</si>
  <si>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</si>
  <si>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</si>
  <si>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</si>
  <si>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</si>
  <si>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</si>
  <si>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</si>
  <si>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</si>
  <si>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</si>
  <si>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</si>
  <si>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</si>
  <si>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</si>
  <si>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</si>
  <si>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</si>
  <si>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</si>
  <si>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</si>
  <si>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</si>
  <si>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</si>
  <si>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</si>
  <si>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</si>
  <si>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</si>
  <si>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</si>
  <si>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</si>
  <si>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</si>
  <si>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</si>
  <si>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</si>
  <si>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</si>
  <si>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</si>
  <si>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</si>
  <si>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</si>
  <si>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</si>
  <si>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</si>
  <si>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</si>
  <si>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</si>
  <si>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</si>
  <si>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</si>
  <si>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</si>
  <si>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</si>
  <si>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</si>
  <si>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</si>
  <si>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</si>
  <si>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</si>
  <si>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</si>
  <si>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</si>
  <si>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</si>
  <si>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</si>
  <si>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</si>
  <si>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</si>
  <si>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</si>
  <si>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</si>
  <si>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</si>
  <si>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</si>
  <si>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</si>
  <si>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</si>
  <si>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</si>
  <si>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</si>
  <si>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</si>
  <si>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</si>
  <si>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</si>
  <si>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</si>
  <si>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</si>
  <si>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</si>
  <si>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</si>
  <si>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</si>
  <si>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</si>
  <si>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</si>
  <si>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</si>
  <si>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</si>
  <si>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</si>
  <si>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</si>
  <si>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</si>
  <si>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</si>
  <si>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</si>
  <si>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</si>
  <si>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</si>
  <si>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</si>
  <si>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</si>
  <si>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</si>
  <si>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</si>
  <si>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</si>
  <si>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</si>
  <si>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</si>
  <si>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</si>
  <si>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</si>
  <si>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</si>
  <si>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</si>
  <si>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</si>
  <si>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</si>
  <si>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</si>
  <si>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</si>
  <si>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</si>
  <si>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</si>
  <si>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</si>
  <si>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</si>
  <si>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</si>
  <si>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</si>
  <si>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</si>
  <si>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</si>
  <si>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</si>
  <si>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</si>
  <si>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</si>
  <si>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</si>
  <si>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</si>
  <si>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</si>
  <si>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</si>
  <si>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</si>
  <si>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</si>
  <si>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</si>
  <si>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</si>
  <si>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</si>
  <si>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</si>
  <si>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</si>
  <si>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</si>
  <si>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</si>
  <si>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</si>
  <si>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</si>
  <si>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</si>
  <si>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</si>
  <si>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</si>
  <si>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</si>
  <si>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</si>
  <si>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</si>
  <si>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</si>
  <si>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</si>
  <si>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</si>
  <si>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</si>
  <si>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</si>
  <si>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</si>
  <si>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</si>
  <si>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</si>
  <si>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</si>
  <si>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</si>
  <si>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</si>
  <si>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</si>
  <si>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</si>
  <si>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</si>
  <si>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</si>
  <si>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</si>
  <si>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</si>
  <si>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</si>
  <si>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</si>
  <si>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</si>
  <si>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</si>
  <si>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</si>
  <si>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</si>
  <si>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</si>
  <si>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</si>
  <si>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</si>
  <si>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</si>
  <si>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</si>
  <si>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</si>
  <si>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</si>
  <si>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</si>
  <si>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</si>
  <si>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</si>
  <si>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</si>
  <si>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</si>
  <si>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</si>
  <si>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</si>
  <si>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</si>
  <si>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</si>
  <si>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</si>
  <si>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</si>
  <si>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</si>
  <si>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</si>
  <si>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</si>
  <si>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</si>
  <si>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</si>
  <si>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</si>
  <si>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</si>
  <si>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</si>
  <si>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</si>
  <si>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</si>
  <si>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</si>
  <si>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</si>
  <si>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</si>
  <si>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</si>
  <si>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</si>
  <si>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</si>
  <si>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</si>
  <si>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</si>
  <si>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</si>
  <si>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</si>
  <si>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</si>
  <si>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</si>
  <si>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</si>
  <si>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</si>
  <si>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</si>
  <si>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</si>
  <si>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</si>
  <si>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</si>
  <si>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</si>
  <si>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</si>
  <si>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</si>
  <si>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</si>
  <si>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</si>
  <si>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</si>
  <si>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</si>
  <si>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</si>
  <si>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</si>
  <si>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</si>
  <si>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</si>
  <si>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</si>
  <si>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</si>
  <si>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</si>
  <si>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</si>
  <si>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</si>
  <si>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</si>
  <si>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</si>
  <si>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</si>
  <si>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</si>
  <si>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</si>
  <si>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</si>
  <si>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</si>
  <si>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</si>
  <si>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</si>
  <si>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</si>
  <si>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</si>
  <si>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</si>
  <si>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</si>
  <si>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</si>
  <si>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</si>
  <si>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</si>
  <si>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</si>
  <si>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</si>
  <si>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</si>
  <si>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</si>
  <si>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</si>
  <si>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</si>
  <si>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</si>
  <si>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</si>
  <si>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</si>
  <si>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</si>
  <si>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</si>
  <si>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</si>
  <si>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</si>
  <si>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</si>
  <si>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</si>
  <si>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</si>
  <si>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</si>
  <si>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</si>
  <si>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</si>
  <si>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</si>
  <si>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</si>
  <si>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</si>
  <si>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</si>
  <si>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</si>
  <si>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</si>
  <si>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</si>
  <si>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</si>
  <si>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</si>
  <si>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</si>
  <si>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</si>
  <si>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</si>
  <si>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</si>
  <si>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</si>
  <si>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</si>
  <si>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</si>
  <si>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</si>
  <si>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</si>
  <si>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</si>
  <si>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</si>
  <si>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</si>
  <si>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</si>
  <si>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</si>
  <si>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</si>
  <si>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</si>
  <si>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</si>
  <si>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</si>
  <si>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</si>
  <si>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</si>
  <si>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</si>
  <si>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</si>
  <si>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</si>
  <si>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</si>
  <si>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</si>
  <si>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</si>
  <si>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</si>
  <si>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</si>
  <si>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</si>
  <si>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</si>
  <si>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</si>
  <si>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</si>
  <si>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</si>
  <si>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</si>
  <si>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</si>
  <si>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</si>
  <si>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</si>
  <si>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</si>
  <si>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</si>
  <si>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</si>
  <si>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</si>
  <si>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</si>
  <si>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</si>
  <si>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</si>
  <si>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</si>
  <si>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</si>
  <si>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</si>
  <si>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</si>
  <si>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</si>
  <si>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</si>
  <si>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</si>
  <si>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</si>
  <si>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</si>
  <si>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</si>
  <si>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</si>
  <si>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</si>
  <si>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</si>
  <si>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</si>
  <si>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</si>
  <si>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</si>
  <si>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</si>
  <si>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</si>
  <si>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</si>
  <si>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</si>
  <si>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</si>
  <si>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</si>
  <si>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</si>
  <si>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</si>
  <si>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</si>
  <si>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</si>
  <si>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</si>
  <si>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</si>
  <si>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</si>
  <si>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</si>
  <si>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</si>
  <si>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</si>
  <si>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</si>
  <si>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</si>
  <si>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</si>
  <si>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</si>
  <si>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</si>
  <si>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</si>
  <si>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</si>
  <si>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</si>
  <si>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</si>
  <si>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</si>
  <si>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</si>
  <si>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</si>
  <si>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</si>
  <si>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</si>
  <si>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</si>
  <si>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</si>
  <si>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</si>
  <si>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</si>
  <si>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</si>
  <si>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</si>
  <si>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</si>
  <si>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</si>
  <si>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</si>
  <si>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</si>
  <si>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</si>
  <si>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</si>
  <si>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</si>
  <si>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</si>
  <si>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</si>
  <si>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</si>
  <si>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</si>
  <si>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</si>
  <si>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</si>
  <si>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</si>
  <si>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</si>
  <si>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</si>
  <si>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</si>
  <si>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</si>
  <si>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</si>
  <si>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</si>
  <si>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</si>
  <si>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</si>
  <si>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</si>
  <si>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</si>
  <si>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</si>
  <si>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</si>
  <si>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</si>
  <si>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</si>
  <si>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</si>
  <si>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</si>
  <si>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</si>
  <si>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</si>
  <si>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</si>
  <si>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</si>
  <si>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</si>
  <si>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</si>
  <si>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</si>
  <si>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</si>
  <si>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</si>
  <si>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</si>
  <si>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</si>
  <si>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</si>
  <si>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</si>
  <si>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</si>
  <si>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</si>
  <si>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</si>
  <si>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</si>
  <si>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</si>
  <si>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</si>
  <si>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</si>
  <si>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</si>
  <si>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</si>
  <si>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</si>
  <si>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</si>
  <si>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</si>
  <si>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</si>
  <si>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</si>
  <si>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</si>
  <si>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</si>
  <si>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</si>
  <si>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</si>
  <si>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</si>
  <si>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</si>
  <si>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</si>
  <si>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</si>
  <si>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</si>
  <si>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</si>
  <si>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</si>
  <si>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</si>
  <si>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</si>
  <si>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</si>
  <si>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</si>
  <si>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</si>
  <si>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</si>
  <si>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</si>
  <si>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</si>
  <si>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</si>
  <si>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</si>
  <si>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</si>
  <si>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</si>
  <si>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</si>
  <si>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</si>
  <si>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</si>
  <si>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</si>
  <si>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</si>
  <si>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</si>
  <si>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</si>
  <si>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</si>
  <si>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</si>
  <si>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</si>
  <si>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</si>
  <si>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</si>
  <si>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</si>
  <si>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</si>
  <si>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</si>
  <si>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</si>
  <si>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</si>
  <si>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</si>
  <si>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</si>
  <si>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</si>
  <si>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</si>
  <si>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</si>
  <si>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</si>
  <si>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</si>
  <si>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</si>
  <si>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</si>
  <si>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</si>
  <si>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</si>
  <si>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</si>
  <si>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</si>
  <si>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</si>
  <si>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</si>
  <si>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</si>
  <si>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</si>
  <si>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</si>
  <si>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</si>
  <si>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</si>
  <si>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</si>
  <si>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</si>
  <si>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</si>
  <si>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</si>
  <si>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</si>
  <si>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</si>
  <si>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</si>
  <si>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</si>
  <si>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</si>
  <si>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</si>
  <si>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</si>
  <si>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</si>
  <si>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</si>
  <si>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</si>
  <si>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</si>
  <si>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</si>
  <si>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</si>
  <si>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</si>
  <si>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</si>
  <si>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</si>
  <si>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</si>
  <si>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</si>
  <si>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</si>
  <si>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</si>
  <si>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</si>
  <si>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</si>
  <si>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</si>
  <si>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</si>
  <si>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</si>
  <si>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</si>
  <si>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</si>
  <si>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</si>
  <si>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</si>
  <si>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</si>
  <si>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</si>
  <si>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</si>
  <si>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</si>
  <si>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</si>
  <si>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</si>
  <si>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</si>
  <si>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</si>
  <si>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</si>
  <si>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</si>
  <si>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</si>
  <si>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</si>
  <si>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</si>
  <si>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</si>
  <si>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</si>
  <si>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</si>
  <si>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</si>
  <si>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</si>
  <si>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</si>
  <si>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</si>
  <si>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</si>
  <si>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</si>
  <si>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</si>
  <si>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</si>
  <si>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</si>
  <si>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</si>
  <si>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</si>
  <si>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</si>
  <si>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</si>
  <si>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</si>
  <si>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</si>
  <si>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</si>
  <si>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</si>
  <si>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</si>
  <si>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</si>
  <si>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</si>
  <si>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</si>
  <si>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</si>
  <si>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</si>
  <si>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</si>
  <si>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</si>
  <si>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</si>
  <si>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</si>
  <si>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</si>
  <si>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</si>
  <si>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</si>
  <si>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</si>
  <si>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</si>
  <si>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</si>
  <si>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</si>
  <si>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</si>
  <si>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</si>
  <si>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</si>
  <si>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</si>
  <si>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</si>
  <si>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</si>
  <si>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</si>
  <si>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</si>
  <si>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</si>
  <si>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</si>
  <si>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</si>
  <si>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</si>
  <si>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</si>
  <si>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</si>
  <si>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</si>
  <si>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</si>
  <si>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</si>
  <si>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</si>
  <si>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</si>
  <si>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</si>
  <si>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</si>
  <si>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</si>
  <si>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</si>
  <si>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</si>
  <si>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</si>
  <si>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</si>
  <si>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</si>
  <si>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</si>
  <si>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</si>
  <si>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</si>
  <si>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</si>
  <si>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</si>
  <si>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</si>
  <si>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</si>
  <si>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</si>
  <si>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</si>
  <si>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</si>
  <si>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</si>
  <si>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</si>
  <si>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</si>
  <si>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</si>
  <si>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</si>
  <si>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</si>
  <si>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</si>
  <si>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</si>
  <si>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</si>
  <si>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</si>
  <si>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</si>
  <si>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</si>
  <si>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</si>
  <si>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</si>
  <si>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</si>
  <si>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</si>
  <si>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</si>
  <si>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</si>
  <si>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</si>
  <si>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</si>
  <si>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</si>
  <si>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</si>
  <si>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</si>
  <si>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</si>
  <si>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</si>
  <si>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</si>
  <si>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</si>
  <si>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</si>
  <si>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</si>
  <si>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</si>
  <si>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</si>
  <si>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</si>
  <si>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</si>
  <si>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</si>
  <si>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</si>
  <si>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</si>
  <si>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</si>
  <si>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</si>
  <si>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</si>
  <si>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</si>
  <si>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</si>
  <si>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</si>
  <si>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</si>
  <si>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</si>
  <si>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</si>
  <si>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</si>
  <si>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</si>
  <si>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</si>
  <si>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</si>
  <si>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</si>
  <si>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</si>
  <si>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</si>
  <si>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</si>
  <si>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</si>
  <si>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</si>
  <si>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</si>
  <si>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</si>
  <si>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</si>
  <si>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</si>
  <si>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</si>
  <si>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</si>
  <si>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</si>
  <si>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</si>
  <si>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</si>
  <si>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</si>
  <si>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</si>
  <si>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</si>
  <si>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</si>
  <si>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</si>
  <si>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</si>
  <si>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</si>
  <si>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</si>
  <si>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</si>
  <si>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</si>
  <si>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</si>
  <si>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</si>
  <si>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</si>
  <si>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</si>
  <si>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</si>
  <si>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</si>
  <si>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</si>
  <si>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</si>
  <si>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</si>
  <si>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</si>
  <si>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</si>
  <si>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</si>
  <si>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</si>
  <si>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</si>
  <si>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</si>
  <si>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</si>
  <si>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</si>
  <si>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</si>
  <si>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</si>
  <si>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</si>
  <si>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</si>
  <si>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</si>
  <si>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</si>
  <si>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</si>
  <si>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</si>
  <si>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</si>
  <si>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</si>
  <si>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</si>
  <si>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</si>
  <si>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</si>
  <si>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</si>
  <si>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</si>
  <si>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</si>
  <si>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</si>
  <si>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</si>
  <si>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</si>
  <si>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</si>
  <si>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</si>
  <si>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</si>
  <si>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</si>
  <si>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</si>
  <si>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</si>
  <si>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</si>
  <si>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</si>
  <si>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</si>
  <si>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</si>
  <si>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</si>
  <si>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</si>
  <si>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</si>
  <si>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</si>
  <si>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</si>
  <si>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</si>
  <si>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</si>
  <si>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</si>
  <si>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</si>
  <si>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</si>
  <si>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</si>
  <si>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</si>
  <si>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</si>
  <si>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</si>
  <si>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</si>
  <si>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</si>
  <si>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</si>
  <si>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</si>
  <si>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</si>
  <si>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</si>
  <si>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</si>
  <si>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</si>
  <si>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</si>
  <si>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</si>
  <si>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</si>
  <si>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</si>
  <si>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</si>
  <si>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</si>
  <si>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</si>
  <si>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</si>
  <si>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</si>
  <si>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</si>
  <si>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</si>
  <si>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</si>
  <si>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</si>
  <si>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</si>
  <si>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</si>
  <si>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</si>
  <si>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</si>
  <si>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</si>
  <si>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</si>
  <si>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</si>
  <si>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</si>
  <si>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</si>
  <si>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</si>
  <si>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</si>
  <si>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</si>
  <si>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</si>
  <si>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</si>
  <si>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</si>
  <si>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</si>
  <si>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</si>
  <si>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</si>
  <si>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</si>
  <si>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</si>
  <si>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</si>
  <si>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</si>
  <si>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</si>
  <si>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</si>
  <si>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</si>
  <si>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</si>
  <si>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</si>
  <si>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</si>
  <si>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</si>
  <si>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</si>
  <si>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</si>
  <si>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</si>
  <si>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</si>
  <si>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</si>
  <si>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</si>
  <si>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</si>
  <si>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</si>
  <si>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</si>
  <si>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</si>
  <si>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</si>
  <si>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</si>
  <si>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</si>
  <si>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</si>
  <si>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</si>
  <si>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</si>
  <si>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</si>
  <si>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</si>
  <si>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</si>
  <si>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</si>
  <si>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</si>
  <si>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</si>
  <si>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</si>
  <si>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</si>
  <si>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</si>
  <si>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</si>
  <si>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</si>
  <si>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</si>
  <si>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</si>
  <si>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</si>
  <si>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</si>
  <si>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</si>
  <si>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</si>
  <si>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</si>
  <si>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</si>
  <si>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</si>
  <si>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</si>
  <si>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</si>
  <si>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</si>
  <si>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</si>
  <si>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</si>
  <si>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</si>
  <si>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</si>
  <si>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</si>
  <si>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</si>
  <si>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</si>
  <si>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</si>
  <si>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</si>
  <si>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</si>
  <si>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</si>
  <si>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</si>
  <si>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</si>
  <si>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</si>
  <si>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</si>
  <si>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</si>
  <si>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</si>
  <si>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</si>
  <si>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</si>
  <si>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</si>
  <si>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</si>
  <si>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</si>
  <si>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</si>
  <si>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</si>
  <si>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</si>
  <si>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</si>
  <si>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</si>
  <si>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</si>
  <si>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</si>
  <si>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</si>
  <si>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</si>
  <si>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</si>
  <si>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</si>
  <si>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</si>
  <si>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</si>
  <si>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</si>
  <si>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</si>
  <si>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</si>
  <si>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</si>
  <si>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</si>
  <si>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</si>
  <si>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</si>
  <si>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</si>
  <si>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</si>
  <si>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</si>
  <si>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</si>
  <si>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</si>
  <si>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</si>
  <si>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</si>
  <si>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</si>
  <si>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</si>
  <si>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</si>
  <si>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</si>
  <si>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</si>
  <si>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</si>
  <si>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</si>
  <si>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</si>
  <si>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</si>
  <si>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</si>
  <si>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</si>
  <si>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</si>
  <si>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</si>
  <si>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</si>
  <si>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</si>
  <si>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</si>
  <si>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</si>
  <si>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</si>
  <si>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</si>
  <si>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</si>
  <si>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</si>
  <si>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</si>
  <si>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</si>
  <si>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</si>
  <si>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</si>
  <si>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</si>
  <si>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</si>
  <si>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</si>
  <si>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</si>
  <si>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</si>
  <si>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</si>
  <si>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</si>
  <si>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</si>
  <si>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</si>
  <si>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</si>
  <si>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</si>
  <si>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</si>
  <si>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</si>
  <si>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</si>
  <si>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</si>
  <si>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</si>
  <si>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</si>
  <si>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</si>
  <si>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</si>
  <si>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</si>
  <si>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</si>
  <si>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</si>
  <si>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</si>
  <si>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</si>
  <si>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</si>
  <si>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</si>
  <si>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</si>
  <si>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</si>
  <si>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</si>
  <si>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</si>
  <si>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</si>
  <si>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</si>
  <si>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</si>
  <si>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</si>
  <si>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</si>
  <si>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</si>
  <si>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</si>
  <si>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</si>
  <si>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</si>
  <si>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</si>
  <si>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</si>
  <si>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</si>
  <si>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</si>
  <si>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</si>
  <si>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</si>
  <si>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</si>
  <si>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</si>
  <si>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</si>
  <si>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</si>
  <si>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</si>
  <si>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</si>
  <si>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</si>
  <si>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</si>
  <si>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</si>
  <si>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</si>
  <si>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</si>
  <si>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</si>
  <si>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</si>
  <si>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</si>
  <si>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</si>
  <si>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</si>
  <si>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</si>
  <si>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</si>
  <si>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</si>
  <si>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</si>
  <si>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</si>
  <si>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</si>
  <si>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</si>
  <si>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</si>
  <si>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</si>
  <si>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</si>
  <si>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</si>
  <si>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</si>
  <si>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</si>
  <si>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</si>
  <si>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</si>
  <si>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</si>
  <si>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</si>
  <si>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</si>
  <si>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</si>
  <si>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</si>
  <si>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</si>
  <si>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</si>
  <si>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</si>
  <si>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</si>
  <si>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</si>
  <si>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</si>
  <si>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</si>
  <si>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</si>
  <si>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</si>
  <si>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</si>
  <si>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</si>
  <si>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</si>
  <si>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</si>
  <si>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</si>
  <si>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</si>
  <si>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</si>
  <si>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</si>
  <si>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</si>
  <si>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</si>
  <si>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</si>
  <si>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</si>
  <si>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</si>
  <si>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</si>
  <si>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</si>
  <si>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</si>
  <si>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</si>
  <si>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</si>
  <si>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</si>
  <si>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</si>
  <si>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</si>
  <si>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</si>
  <si>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</si>
  <si>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</si>
  <si>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</si>
  <si>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</si>
  <si>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</si>
  <si>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</si>
  <si>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</si>
  <si>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</si>
  <si>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</si>
  <si>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</si>
  <si>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</si>
  <si>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</si>
  <si>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</si>
  <si>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</si>
  <si>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</si>
  <si>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</si>
  <si>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</si>
  <si>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</si>
  <si>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</si>
  <si>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</si>
  <si>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</si>
  <si>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</si>
  <si>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</si>
  <si>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</si>
  <si>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</si>
  <si>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</si>
  <si>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</si>
  <si>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</si>
  <si>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</si>
  <si>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</si>
  <si>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</si>
  <si>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</si>
  <si>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</si>
  <si>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</si>
  <si>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</si>
  <si>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</si>
  <si>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</si>
  <si>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</si>
  <si>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</si>
  <si>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</si>
  <si>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</si>
  <si>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</si>
  <si>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</si>
  <si>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</si>
  <si>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</si>
  <si>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</si>
  <si>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</si>
  <si>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</si>
  <si>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</si>
  <si>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</si>
  <si>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</si>
  <si>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</si>
  <si>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</si>
  <si>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</si>
  <si>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</si>
  <si>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</si>
  <si>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</si>
  <si>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</si>
  <si>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</si>
  <si>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</si>
  <si>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</si>
  <si>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</si>
  <si>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</si>
  <si>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</si>
  <si>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</si>
  <si>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</si>
  <si>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</si>
  <si>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</si>
  <si>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</si>
  <si>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</si>
  <si>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</si>
  <si>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</si>
  <si>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</si>
  <si>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</si>
  <si>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</si>
  <si>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</si>
  <si>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</si>
  <si>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</si>
  <si>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</si>
  <si>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</si>
  <si>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</si>
  <si>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</si>
  <si>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</si>
  <si>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</si>
  <si>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</si>
  <si>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</si>
  <si>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</si>
  <si>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</si>
  <si>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</si>
  <si>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</si>
  <si>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</si>
  <si>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</si>
  <si>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</si>
  <si>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</si>
  <si>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</si>
  <si>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</si>
  <si>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</si>
  <si>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</si>
  <si>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</si>
  <si>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</si>
  <si>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</si>
  <si>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</si>
  <si>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</si>
  <si>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</si>
  <si>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</si>
  <si>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</si>
  <si>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</si>
  <si>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</si>
  <si>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</si>
  <si>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</si>
  <si>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</si>
  <si>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</si>
  <si>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</si>
  <si>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</si>
  <si>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</si>
  <si>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</si>
  <si>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</si>
  <si>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</si>
  <si>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</si>
  <si>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</si>
  <si>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</si>
  <si>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</si>
  <si>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</si>
  <si>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</si>
  <si>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</si>
  <si>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</si>
  <si>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</si>
  <si>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</si>
  <si>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</si>
  <si>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</si>
  <si>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</si>
  <si>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</si>
  <si>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</si>
  <si>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</si>
  <si>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</si>
  <si>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</si>
  <si>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</si>
  <si>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</si>
  <si>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</si>
  <si>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</si>
  <si>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</si>
  <si>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</si>
  <si>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</si>
  <si>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</si>
  <si>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</si>
  <si>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</si>
  <si>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</si>
  <si>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</si>
  <si>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</si>
  <si>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</si>
  <si>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</si>
  <si>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</si>
  <si>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</si>
  <si>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</si>
  <si>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</si>
  <si>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</si>
  <si>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</si>
  <si>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</si>
  <si>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</si>
  <si>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</si>
  <si>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</si>
  <si>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</si>
  <si>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</si>
  <si>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</si>
  <si>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</si>
  <si>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</si>
  <si>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</si>
  <si>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</si>
  <si>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</si>
  <si>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</si>
  <si>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</si>
  <si>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</si>
  <si>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</si>
  <si>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</si>
  <si>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</si>
  <si>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</si>
  <si>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</si>
  <si>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</si>
  <si>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</si>
  <si>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</si>
  <si>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</si>
  <si>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</si>
  <si>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</si>
  <si>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</si>
  <si>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</si>
  <si>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</si>
  <si>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</si>
  <si>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</si>
  <si>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</si>
  <si>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</si>
  <si>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</si>
  <si>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</si>
  <si>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</si>
  <si>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</si>
  <si>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</si>
  <si>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</si>
  <si>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</si>
  <si>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</si>
  <si>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</si>
  <si>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</si>
  <si>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</si>
  <si>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</si>
  <si>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</si>
  <si>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</si>
  <si>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</si>
  <si>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</si>
  <si>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</si>
  <si>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</si>
  <si>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</si>
  <si>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</si>
  <si>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</si>
  <si>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</si>
  <si>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</si>
  <si>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</si>
  <si>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</si>
  <si>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</si>
  <si>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</si>
  <si>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</si>
  <si>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</si>
  <si>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</si>
  <si>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</si>
  <si>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</si>
  <si>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</si>
  <si>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</si>
  <si>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</si>
  <si>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</si>
  <si>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</si>
  <si>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</si>
  <si>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</si>
  <si>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</si>
  <si>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</si>
  <si>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</si>
  <si>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</si>
  <si>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</si>
  <si>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</si>
  <si>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</si>
  <si>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</si>
  <si>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</si>
  <si>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</si>
  <si>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</si>
  <si>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</si>
  <si>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</si>
  <si>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</si>
  <si>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</si>
  <si>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</si>
  <si>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</si>
  <si>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</si>
  <si>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</si>
  <si>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</si>
  <si>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</si>
  <si>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</si>
  <si>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</si>
  <si>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</si>
  <si>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</si>
  <si>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</si>
  <si>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</si>
  <si>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</si>
  <si>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</si>
  <si>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</si>
  <si>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</si>
  <si>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</si>
  <si>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</si>
  <si>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</si>
  <si>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</si>
  <si>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</si>
  <si>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</si>
  <si>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</si>
  <si>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</si>
  <si>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</si>
  <si>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</si>
  <si>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</si>
  <si>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</si>
  <si>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</si>
  <si>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</si>
  <si>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</si>
  <si>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</si>
  <si>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</si>
  <si>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</si>
  <si>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</si>
  <si>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</si>
  <si>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</si>
  <si>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</si>
  <si>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</si>
  <si>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</si>
  <si>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</si>
  <si>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</si>
  <si>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</si>
  <si>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</si>
  <si>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</si>
  <si>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</si>
  <si>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</si>
  <si>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</si>
  <si>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</si>
  <si>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</si>
  <si>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</si>
  <si>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</si>
  <si>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</si>
  <si>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</si>
  <si>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</si>
  <si>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</si>
  <si>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</si>
  <si>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</si>
  <si>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</si>
  <si>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</si>
  <si>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</si>
  <si>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</si>
  <si>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</si>
  <si>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</si>
  <si>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</si>
  <si>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</si>
  <si>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</si>
  <si>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</si>
  <si>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</si>
  <si>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</si>
  <si>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</si>
  <si>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</si>
  <si>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</si>
  <si>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</si>
  <si>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</si>
  <si>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</si>
  <si>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</si>
  <si>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</si>
  <si>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</si>
  <si>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</si>
  <si>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</si>
  <si>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</si>
  <si>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</si>
  <si>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</si>
  <si>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</si>
  <si>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</si>
  <si>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</si>
  <si>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</si>
  <si>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</si>
  <si>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</si>
  <si>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</si>
  <si>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</si>
  <si>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</si>
  <si>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</si>
  <si>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</si>
  <si>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</si>
  <si>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</si>
  <si>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</si>
  <si>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</si>
  <si>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</si>
  <si>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</si>
  <si>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</si>
  <si>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</si>
  <si>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</si>
  <si>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</si>
  <si>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</si>
  <si>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</si>
  <si>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</si>
  <si>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</si>
  <si>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</si>
  <si>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</si>
  <si>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</si>
  <si>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</si>
  <si>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</si>
  <si>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</si>
  <si>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</si>
  <si>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</si>
  <si>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</si>
  <si>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</si>
  <si>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</si>
  <si>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</si>
  <si>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</si>
  <si>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</si>
  <si>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</si>
  <si>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</si>
  <si>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</si>
  <si>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</si>
  <si>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</si>
  <si>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</si>
  <si>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</si>
  <si>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</si>
  <si>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</si>
  <si>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</si>
  <si>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</si>
  <si>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</si>
  <si>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</si>
  <si>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</si>
  <si>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</si>
  <si>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</si>
  <si>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</si>
  <si>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</si>
  <si>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</si>
  <si>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</si>
  <si>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</si>
  <si>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</si>
  <si>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</si>
  <si>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</si>
  <si>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</si>
  <si>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</si>
  <si>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</si>
  <si>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</si>
  <si>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</si>
  <si>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</si>
  <si>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</si>
  <si>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</si>
  <si>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</si>
  <si>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</si>
  <si>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</si>
  <si>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</si>
  <si>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</si>
  <si>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</si>
  <si>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</si>
  <si>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</si>
  <si>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</si>
  <si>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</si>
  <si>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</si>
  <si>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</si>
  <si>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</si>
  <si>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</si>
  <si>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</si>
  <si>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</si>
  <si>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</si>
  <si>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</si>
  <si>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</si>
  <si>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</si>
  <si>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</si>
  <si>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</si>
  <si>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</si>
  <si>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</si>
  <si>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</si>
  <si>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</si>
  <si>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</si>
  <si>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</si>
  <si>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</si>
  <si>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</si>
  <si>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</si>
  <si>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</si>
  <si>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</si>
  <si>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</si>
  <si>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</si>
  <si>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</si>
  <si>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</si>
  <si>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</si>
  <si>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</si>
  <si>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</si>
  <si>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</si>
  <si>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</si>
  <si>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</si>
  <si>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</si>
  <si>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</si>
  <si>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</si>
  <si>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</si>
  <si>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</si>
  <si>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</si>
  <si>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</si>
  <si>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</si>
  <si>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</si>
  <si>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</si>
  <si>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</si>
  <si>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</si>
  <si>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</si>
  <si>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</si>
  <si>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</si>
  <si>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</si>
  <si>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</si>
  <si>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</si>
  <si>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</si>
  <si>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</si>
  <si>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</si>
  <si>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</si>
  <si>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</si>
  <si>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</si>
  <si>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</si>
  <si>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</si>
  <si>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</si>
  <si>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</si>
  <si>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</si>
  <si>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</si>
  <si>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</si>
  <si>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</si>
  <si>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</si>
  <si>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</si>
  <si>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</si>
  <si>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</si>
  <si>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</si>
  <si>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</si>
  <si>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</si>
  <si>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</si>
  <si>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</si>
  <si>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</si>
  <si>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</si>
  <si>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</si>
  <si>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</si>
  <si>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</si>
  <si>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</si>
  <si>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</si>
  <si>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</si>
  <si>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</si>
  <si>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</si>
  <si>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</si>
  <si>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</si>
  <si>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</si>
  <si>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</si>
  <si>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</si>
  <si>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</si>
  <si>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</si>
  <si>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</si>
  <si>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</si>
  <si>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</si>
  <si>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</si>
  <si>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</si>
  <si>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</si>
  <si>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</si>
  <si>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</si>
  <si>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</si>
  <si>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</si>
  <si>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</si>
  <si>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</si>
  <si>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</si>
  <si>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</si>
  <si>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</si>
  <si>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</si>
  <si>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</si>
  <si>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</si>
  <si>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</si>
  <si>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</si>
  <si>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</si>
  <si>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</si>
  <si>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</si>
  <si>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</si>
  <si>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</si>
  <si>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</si>
  <si>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</si>
  <si>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</si>
  <si>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</si>
  <si>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</si>
  <si>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</si>
  <si>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</si>
  <si>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</si>
  <si>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</si>
  <si>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</si>
  <si>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</si>
  <si>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</si>
  <si>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</si>
  <si>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</si>
  <si>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</si>
  <si>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</si>
  <si>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</si>
  <si>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</si>
  <si>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</si>
  <si>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</si>
  <si>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</si>
  <si>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</si>
  <si>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</si>
  <si>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</si>
  <si>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</si>
  <si>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</si>
  <si>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</si>
  <si>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</si>
  <si>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</si>
  <si>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</si>
  <si>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</si>
  <si>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</si>
  <si>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</si>
  <si>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</si>
  <si>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</si>
  <si>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</si>
  <si>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</si>
  <si>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</si>
  <si>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</si>
  <si>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</si>
  <si>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</si>
  <si>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</si>
  <si>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</si>
  <si>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</si>
  <si>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</si>
  <si>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</si>
  <si>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</si>
  <si>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</si>
  <si>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</si>
  <si>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</si>
  <si>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</si>
  <si>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</si>
  <si>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</si>
  <si>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</si>
  <si>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</si>
  <si>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</si>
  <si>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</si>
  <si>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</si>
  <si>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</si>
  <si>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</si>
  <si>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</si>
  <si>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</si>
  <si>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</si>
  <si>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</si>
  <si>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</si>
  <si>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</si>
  <si>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</si>
  <si>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</si>
  <si>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</si>
  <si>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</si>
  <si>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</si>
  <si>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</si>
  <si>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</si>
  <si>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</si>
  <si>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</si>
  <si>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</si>
  <si>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</si>
  <si>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</si>
  <si>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</si>
  <si>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</si>
  <si>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</si>
  <si>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</si>
  <si>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</si>
  <si>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</si>
  <si>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</si>
  <si>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</si>
  <si>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</si>
  <si>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</si>
  <si>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</si>
  <si>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</si>
  <si>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</si>
  <si>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</si>
  <si>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</si>
  <si>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</si>
  <si>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</si>
  <si>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</si>
  <si>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</si>
  <si>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</si>
  <si>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</si>
  <si>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</si>
  <si>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</si>
  <si>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</si>
  <si>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</si>
  <si>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</si>
  <si>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</si>
  <si>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</si>
  <si>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</si>
  <si>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</si>
  <si>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</si>
  <si>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</si>
  <si>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</si>
  <si>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</si>
  <si>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</si>
  <si>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</si>
  <si>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</si>
  <si>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</si>
  <si>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</si>
  <si>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</si>
  <si>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</si>
  <si>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</si>
  <si>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</si>
  <si>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</si>
  <si>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</si>
  <si>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</si>
  <si>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</si>
  <si>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</si>
  <si>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</si>
  <si>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</si>
  <si>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</si>
  <si>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</si>
  <si>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</si>
  <si>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</si>
  <si>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</si>
  <si>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</si>
  <si>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</si>
  <si>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</si>
  <si>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</si>
  <si>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</si>
  <si>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</si>
  <si>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</si>
  <si>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</si>
  <si>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</si>
  <si>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</si>
  <si>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</si>
  <si>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</si>
  <si>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</si>
  <si>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</si>
  <si>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</si>
  <si>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</si>
  <si>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</si>
  <si>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</si>
  <si>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</si>
  <si>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</si>
  <si>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</si>
  <si>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</si>
  <si>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</si>
  <si>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</si>
  <si>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</si>
  <si>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</si>
  <si>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</si>
  <si>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</si>
  <si>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</si>
  <si>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</si>
  <si>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</si>
  <si>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</si>
  <si>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</si>
  <si>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</si>
  <si>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</si>
  <si>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</si>
  <si>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</si>
  <si>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</si>
  <si>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</si>
  <si>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</si>
  <si>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</si>
  <si>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</si>
  <si>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</si>
  <si>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</si>
  <si>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</si>
  <si>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</si>
  <si>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</si>
  <si>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</si>
  <si>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</si>
  <si>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</si>
  <si>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</si>
  <si>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</si>
  <si>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</si>
  <si>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</si>
  <si>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</si>
  <si>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</si>
  <si>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</si>
  <si>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</si>
  <si>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</si>
  <si>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</si>
  <si>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</si>
  <si>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</si>
  <si>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</si>
  <si>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</si>
  <si>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</si>
  <si>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</si>
  <si>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</si>
  <si>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</si>
  <si>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</si>
  <si>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</si>
  <si>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</si>
  <si>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</si>
  <si>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</si>
  <si>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</si>
  <si>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</si>
  <si>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</si>
  <si>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</si>
  <si>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</si>
  <si>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</si>
  <si>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</si>
  <si>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</si>
  <si>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</si>
  <si>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</si>
  <si>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</si>
  <si>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</si>
  <si>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</si>
  <si>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</si>
  <si>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</si>
  <si>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</si>
  <si>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</si>
  <si>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</si>
  <si>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</si>
  <si>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</si>
  <si>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</si>
  <si>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</si>
  <si>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</si>
  <si>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</si>
  <si>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</si>
  <si>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</si>
  <si>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</si>
  <si>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</si>
  <si>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</si>
  <si>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</si>
  <si>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</si>
  <si>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</si>
  <si>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</si>
  <si>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</si>
  <si>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</si>
  <si>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</si>
  <si>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</si>
  <si>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</si>
  <si>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</si>
  <si>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</si>
  <si>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</si>
  <si>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</si>
  <si>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</si>
  <si>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</si>
  <si>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</si>
  <si>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</si>
  <si>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</si>
  <si>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</si>
  <si>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</si>
  <si>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</si>
  <si>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</si>
  <si>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</si>
  <si>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</si>
  <si>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</si>
  <si>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</si>
  <si>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</si>
  <si>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</si>
  <si>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</si>
  <si>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</si>
  <si>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</si>
  <si>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</si>
  <si>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</si>
  <si>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</si>
  <si>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</si>
  <si>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</si>
  <si>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</si>
  <si>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</si>
  <si>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</si>
  <si>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</si>
  <si>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</si>
  <si>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</si>
  <si>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</si>
  <si>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</si>
  <si>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</si>
  <si>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</si>
  <si>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</si>
  <si>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</si>
  <si>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</si>
  <si>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</si>
  <si>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</si>
  <si>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</si>
  <si>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</si>
  <si>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</si>
  <si>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</si>
  <si>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</si>
  <si>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</si>
  <si>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</si>
  <si>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</si>
  <si>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</si>
  <si>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</si>
  <si>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</si>
  <si>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</si>
  <si>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</si>
  <si>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</si>
  <si>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</si>
  <si>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</si>
  <si>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</si>
  <si>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</si>
  <si>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</si>
  <si>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</si>
  <si>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</si>
  <si>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</si>
  <si>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</si>
  <si>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</si>
  <si>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</si>
  <si>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</si>
  <si>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</si>
  <si>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</si>
  <si>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</si>
  <si>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</si>
  <si>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</si>
  <si>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</si>
  <si>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</si>
  <si>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</si>
  <si>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</si>
  <si>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</si>
  <si>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</si>
  <si>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</si>
  <si>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</si>
  <si>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</si>
  <si>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</si>
  <si>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</si>
  <si>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</si>
  <si>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</si>
  <si>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</si>
  <si>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</si>
  <si>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</si>
  <si>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</si>
  <si>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</si>
  <si>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</si>
  <si>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</si>
  <si>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</si>
  <si>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</si>
  <si>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</si>
  <si>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</si>
  <si>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</si>
  <si>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</si>
  <si>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</si>
  <si>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</si>
  <si>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</si>
  <si>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</si>
  <si>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</si>
  <si>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</si>
  <si>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</si>
  <si>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</si>
  <si>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</si>
  <si>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</si>
  <si>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</si>
  <si>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</si>
  <si>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</si>
  <si>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</si>
  <si>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</si>
  <si>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</si>
  <si>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</si>
  <si>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</si>
  <si>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</si>
  <si>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</si>
  <si>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</si>
  <si>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</si>
  <si>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</si>
  <si>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</si>
  <si>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</si>
  <si>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</si>
  <si>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</si>
  <si>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</si>
  <si>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</si>
  <si>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</si>
  <si>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</si>
  <si>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</si>
  <si>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</si>
  <si>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</si>
  <si>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</si>
  <si>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</si>
  <si>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</si>
  <si>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</si>
  <si>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</si>
  <si>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</si>
  <si>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</si>
  <si>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</si>
  <si>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</si>
  <si>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</si>
  <si>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</si>
  <si>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</si>
  <si>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</si>
  <si>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</si>
  <si>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</si>
  <si>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</si>
  <si>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</si>
  <si>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</si>
  <si>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</si>
  <si>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</si>
  <si>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</si>
  <si>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</si>
  <si>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</si>
  <si>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</si>
  <si>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</si>
  <si>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</si>
  <si>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</si>
  <si>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</si>
  <si>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</si>
  <si>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</si>
  <si>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</si>
  <si>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</si>
  <si>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</si>
  <si>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</si>
  <si>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</si>
  <si>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</si>
  <si>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</si>
  <si>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</si>
  <si>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</si>
  <si>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</si>
  <si>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</si>
  <si>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</si>
  <si>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</si>
  <si>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</si>
  <si>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</si>
  <si>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</si>
  <si>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</si>
  <si>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26/06/2024</t>
  </si>
  <si>
    <t>https://www.knab.nl/investors/sbcb-programme</t>
  </si>
  <si>
    <t>Cut-off Date: 01/06/2024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</si>
</sst>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40" zoomScaleNormal="60" zoomScaleSheetLayoutView="40" workbookViewId="0">
      <selection activeCell="A12" sqref="A12"/>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86.25"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34.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51.7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51.7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11" fitToHeight="0" orientation="landscape"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70" zoomScaleNormal="80" zoomScaleSheetLayoutView="70" workbookViewId="0">
      <selection activeCell="E629" sqref="E629"/>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2" t="s">
        <v>2096</v>
      </c>
      <c r="C5" s="213"/>
      <c r="D5" s="25"/>
      <c r="E5" s="31"/>
      <c r="F5" s="31"/>
      <c r="G5" s="31"/>
    </row>
    <row r="6" spans="1:7" x14ac:dyDescent="0.25">
      <c r="A6" s="135"/>
      <c r="B6" s="214" t="s">
        <v>1528</v>
      </c>
      <c r="C6" s="214"/>
      <c r="D6" s="133"/>
      <c r="E6" s="25"/>
      <c r="F6" s="25"/>
      <c r="G6" s="25"/>
    </row>
    <row r="7" spans="1:7" x14ac:dyDescent="0.25">
      <c r="A7" s="25"/>
      <c r="B7" s="215" t="s">
        <v>1529</v>
      </c>
      <c r="C7" s="216"/>
      <c r="D7" s="133"/>
      <c r="E7" s="25"/>
      <c r="F7" s="25"/>
      <c r="G7" s="25"/>
    </row>
    <row r="8" spans="1:7" x14ac:dyDescent="0.25">
      <c r="A8" s="25"/>
      <c r="B8" s="217" t="s">
        <v>1530</v>
      </c>
      <c r="C8" s="218"/>
      <c r="D8" s="133"/>
      <c r="E8" s="25"/>
      <c r="F8" s="25"/>
      <c r="G8" s="25"/>
    </row>
    <row r="9" spans="1:7" ht="15.75" thickBot="1" x14ac:dyDescent="0.3">
      <c r="A9" s="25"/>
      <c r="B9" s="219" t="s">
        <v>1531</v>
      </c>
      <c r="C9" s="220"/>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1" t="s">
        <v>1528</v>
      </c>
      <c r="C13" s="211"/>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1" t="s">
        <v>1529</v>
      </c>
      <c r="C24" s="211"/>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80" zoomScaleNormal="80" workbookViewId="0">
      <selection activeCell="D5" sqref="D5"/>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1" t="s">
        <v>2646</v>
      </c>
      <c r="C9" s="211"/>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topLeftCell="A502" zoomScale="60" zoomScaleNormal="80" workbookViewId="0">
      <selection activeCell="E34" sqref="E34"/>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10" t="s">
        <v>1429</v>
      </c>
      <c r="B1" s="210"/>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6" t="s">
        <v>1976</v>
      </c>
      <c r="F5" s="227"/>
      <c r="G5" s="131" t="s">
        <v>1975</v>
      </c>
      <c r="H5" s="129"/>
    </row>
    <row r="6" spans="1:9" x14ac:dyDescent="0.25">
      <c r="A6" s="25"/>
      <c r="B6" s="25"/>
      <c r="C6" s="25"/>
      <c r="D6" s="25"/>
      <c r="F6" s="132"/>
      <c r="G6" s="132"/>
    </row>
    <row r="7" spans="1:9" ht="18.75" customHeight="1" x14ac:dyDescent="0.25">
      <c r="A7" s="29"/>
      <c r="B7" s="212" t="s">
        <v>2003</v>
      </c>
      <c r="C7" s="213"/>
      <c r="D7" s="133"/>
      <c r="E7" s="212" t="s">
        <v>1992</v>
      </c>
      <c r="F7" s="211"/>
      <c r="G7" s="211"/>
      <c r="H7" s="213"/>
    </row>
    <row r="8" spans="1:9" ht="18.75" customHeight="1" x14ac:dyDescent="0.25">
      <c r="A8" s="25"/>
      <c r="B8" s="228" t="s">
        <v>1969</v>
      </c>
      <c r="C8" s="229"/>
      <c r="D8" s="133"/>
      <c r="E8" s="230"/>
      <c r="F8" s="231"/>
      <c r="G8" s="231"/>
      <c r="H8" s="232"/>
    </row>
    <row r="9" spans="1:9" ht="18.75" customHeight="1" x14ac:dyDescent="0.25">
      <c r="A9" s="25"/>
      <c r="B9" s="228" t="s">
        <v>1973</v>
      </c>
      <c r="C9" s="229"/>
      <c r="D9" s="134"/>
      <c r="E9" s="230"/>
      <c r="F9" s="231"/>
      <c r="G9" s="231"/>
      <c r="H9" s="232"/>
      <c r="I9" s="129"/>
    </row>
    <row r="10" spans="1:9" x14ac:dyDescent="0.25">
      <c r="A10" s="135"/>
      <c r="B10" s="233"/>
      <c r="C10" s="233"/>
      <c r="D10" s="133"/>
      <c r="E10" s="230"/>
      <c r="F10" s="231"/>
      <c r="G10" s="231"/>
      <c r="H10" s="232"/>
      <c r="I10" s="129"/>
    </row>
    <row r="11" spans="1:9" ht="15.75" thickBot="1" x14ac:dyDescent="0.3">
      <c r="A11" s="135"/>
      <c r="B11" s="234"/>
      <c r="C11" s="235"/>
      <c r="D11" s="134"/>
      <c r="E11" s="230"/>
      <c r="F11" s="231"/>
      <c r="G11" s="231"/>
      <c r="H11" s="232"/>
      <c r="I11" s="129"/>
    </row>
    <row r="12" spans="1:9" x14ac:dyDescent="0.25">
      <c r="A12" s="25"/>
      <c r="B12" s="136"/>
      <c r="C12" s="25"/>
      <c r="D12" s="25"/>
      <c r="E12" s="230"/>
      <c r="F12" s="231"/>
      <c r="G12" s="231"/>
      <c r="H12" s="232"/>
      <c r="I12" s="129"/>
    </row>
    <row r="13" spans="1:9" ht="15.75" customHeight="1" thickBot="1" x14ac:dyDescent="0.3">
      <c r="A13" s="25"/>
      <c r="B13" s="136"/>
      <c r="C13" s="25"/>
      <c r="D13" s="25"/>
      <c r="E13" s="221" t="s">
        <v>2004</v>
      </c>
      <c r="F13" s="222"/>
      <c r="G13" s="223" t="s">
        <v>2005</v>
      </c>
      <c r="H13" s="224"/>
      <c r="I13" s="129"/>
    </row>
    <row r="14" spans="1:9" x14ac:dyDescent="0.25">
      <c r="A14" s="25"/>
      <c r="B14" s="136"/>
      <c r="C14" s="25"/>
      <c r="D14" s="25"/>
      <c r="E14" s="137"/>
      <c r="F14" s="137"/>
      <c r="G14" s="25"/>
      <c r="H14" s="130"/>
    </row>
    <row r="15" spans="1:9" ht="18.75" customHeight="1" x14ac:dyDescent="0.25">
      <c r="A15" s="36"/>
      <c r="B15" s="225" t="s">
        <v>2006</v>
      </c>
      <c r="C15" s="225"/>
      <c r="D15" s="225"/>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5" t="s">
        <v>1973</v>
      </c>
      <c r="C20" s="225"/>
      <c r="D20" s="225"/>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U32" sqref="U32"/>
    </sheetView>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5" zoomScaleNormal="80" zoomScaleSheetLayoutView="100" workbookViewId="0">
      <selection activeCell="F11" sqref="F11"/>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3" t="s">
        <v>2919</v>
      </c>
      <c r="E6" s="203"/>
      <c r="F6" s="203"/>
      <c r="G6" s="203"/>
      <c r="H6" s="203"/>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3078</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6" t="s">
        <v>15</v>
      </c>
      <c r="E24" s="207" t="s">
        <v>16</v>
      </c>
      <c r="F24" s="207"/>
      <c r="G24" s="207"/>
      <c r="H24" s="207"/>
      <c r="I24" s="6"/>
      <c r="J24" s="7"/>
    </row>
    <row r="25" spans="2:10" x14ac:dyDescent="0.25">
      <c r="B25" s="5"/>
      <c r="C25" s="6"/>
      <c r="D25" s="6"/>
      <c r="H25" s="6"/>
      <c r="I25" s="6"/>
      <c r="J25" s="7"/>
    </row>
    <row r="26" spans="2:10" x14ac:dyDescent="0.25">
      <c r="B26" s="5"/>
      <c r="C26" s="6"/>
      <c r="D26" s="206" t="s">
        <v>17</v>
      </c>
      <c r="E26" s="207"/>
      <c r="F26" s="207"/>
      <c r="G26" s="207"/>
      <c r="H26" s="207"/>
      <c r="I26" s="6"/>
      <c r="J26" s="7"/>
    </row>
    <row r="27" spans="2:10" x14ac:dyDescent="0.25">
      <c r="B27" s="5"/>
      <c r="C27" s="6"/>
      <c r="D27" s="14"/>
      <c r="E27" s="14"/>
      <c r="F27" s="14"/>
      <c r="G27" s="14"/>
      <c r="H27" s="14"/>
      <c r="I27" s="6"/>
      <c r="J27" s="7"/>
    </row>
    <row r="28" spans="2:10" x14ac:dyDescent="0.25">
      <c r="B28" s="5"/>
      <c r="C28" s="6"/>
      <c r="D28" s="206" t="s">
        <v>18</v>
      </c>
      <c r="E28" s="207" t="s">
        <v>16</v>
      </c>
      <c r="F28" s="207"/>
      <c r="G28" s="207"/>
      <c r="H28" s="207"/>
      <c r="I28" s="6"/>
      <c r="J28" s="7"/>
    </row>
    <row r="29" spans="2:10" x14ac:dyDescent="0.25">
      <c r="B29" s="5"/>
      <c r="C29" s="6"/>
      <c r="D29" s="14"/>
      <c r="E29" s="14"/>
      <c r="F29" s="14"/>
      <c r="G29" s="14"/>
      <c r="H29" s="14"/>
      <c r="I29" s="6"/>
      <c r="J29" s="7"/>
    </row>
    <row r="30" spans="2:10" x14ac:dyDescent="0.25">
      <c r="B30" s="5"/>
      <c r="C30" s="6"/>
      <c r="D30" s="206" t="s">
        <v>19</v>
      </c>
      <c r="E30" s="207" t="s">
        <v>16</v>
      </c>
      <c r="F30" s="207"/>
      <c r="G30" s="207"/>
      <c r="H30" s="207"/>
      <c r="I30" s="6"/>
      <c r="J30" s="7"/>
    </row>
    <row r="31" spans="2:10" x14ac:dyDescent="0.25">
      <c r="B31" s="5"/>
      <c r="C31" s="6"/>
      <c r="D31" s="14"/>
      <c r="E31" s="14"/>
      <c r="F31" s="14"/>
      <c r="G31" s="14"/>
      <c r="H31" s="14"/>
      <c r="I31" s="6"/>
      <c r="J31" s="7"/>
    </row>
    <row r="32" spans="2:10" x14ac:dyDescent="0.25">
      <c r="B32" s="5"/>
      <c r="C32" s="6"/>
      <c r="D32" s="206" t="s">
        <v>20</v>
      </c>
      <c r="E32" s="207" t="s">
        <v>16</v>
      </c>
      <c r="F32" s="207"/>
      <c r="G32" s="207"/>
      <c r="H32" s="207"/>
      <c r="I32" s="6"/>
      <c r="J32" s="7"/>
    </row>
    <row r="33" spans="2:10" x14ac:dyDescent="0.25">
      <c r="B33" s="5"/>
      <c r="C33" s="6"/>
      <c r="I33" s="6"/>
      <c r="J33" s="7"/>
    </row>
    <row r="34" spans="2:10" x14ac:dyDescent="0.25">
      <c r="B34" s="5"/>
      <c r="C34" s="6"/>
      <c r="D34" s="206" t="s">
        <v>21</v>
      </c>
      <c r="E34" s="207" t="s">
        <v>16</v>
      </c>
      <c r="F34" s="207"/>
      <c r="G34" s="207"/>
      <c r="H34" s="207"/>
      <c r="I34" s="6"/>
      <c r="J34" s="7"/>
    </row>
    <row r="35" spans="2:10" x14ac:dyDescent="0.25">
      <c r="B35" s="5"/>
      <c r="C35" s="6"/>
      <c r="D35" s="6"/>
      <c r="E35" s="6"/>
      <c r="F35" s="6"/>
      <c r="G35" s="6"/>
      <c r="H35" s="6"/>
      <c r="I35" s="6"/>
      <c r="J35" s="7"/>
    </row>
    <row r="36" spans="2:10" x14ac:dyDescent="0.25">
      <c r="B36" s="5"/>
      <c r="C36" s="6"/>
      <c r="D36" s="204" t="s">
        <v>22</v>
      </c>
      <c r="E36" s="205"/>
      <c r="F36" s="205"/>
      <c r="G36" s="205"/>
      <c r="H36" s="205"/>
      <c r="I36" s="6"/>
      <c r="J36" s="7"/>
    </row>
    <row r="37" spans="2:10" x14ac:dyDescent="0.25">
      <c r="B37" s="5"/>
      <c r="C37" s="6"/>
      <c r="D37" s="6"/>
      <c r="E37" s="6"/>
      <c r="F37" s="13"/>
      <c r="G37" s="6"/>
      <c r="H37" s="6"/>
      <c r="I37" s="6"/>
      <c r="J37" s="7"/>
    </row>
    <row r="38" spans="2:10" x14ac:dyDescent="0.25">
      <c r="B38" s="5"/>
      <c r="C38" s="6"/>
      <c r="D38" s="204" t="s">
        <v>1430</v>
      </c>
      <c r="E38" s="205"/>
      <c r="F38" s="205"/>
      <c r="G38" s="205"/>
      <c r="H38" s="205"/>
      <c r="I38" s="6"/>
      <c r="J38" s="7"/>
    </row>
    <row r="39" spans="2:10" x14ac:dyDescent="0.25">
      <c r="B39" s="5"/>
      <c r="C39" s="6"/>
      <c r="I39" s="6"/>
      <c r="J39" s="7"/>
    </row>
    <row r="40" spans="2:10" x14ac:dyDescent="0.25">
      <c r="B40" s="5"/>
      <c r="C40" s="6"/>
      <c r="D40" s="204" t="s">
        <v>2631</v>
      </c>
      <c r="E40" s="205" t="s">
        <v>16</v>
      </c>
      <c r="F40" s="205"/>
      <c r="G40" s="205"/>
      <c r="H40" s="205"/>
      <c r="I40" s="6"/>
      <c r="J40" s="7"/>
    </row>
    <row r="41" spans="2:10" x14ac:dyDescent="0.25">
      <c r="B41" s="5"/>
      <c r="C41" s="6"/>
      <c r="D41" s="6"/>
      <c r="E41" s="14"/>
      <c r="F41" s="14"/>
      <c r="G41" s="14"/>
      <c r="H41" s="14"/>
      <c r="I41" s="6"/>
      <c r="J41" s="7"/>
    </row>
    <row r="42" spans="2:10" x14ac:dyDescent="0.25">
      <c r="B42" s="5"/>
      <c r="C42" s="6"/>
      <c r="D42" s="204" t="s">
        <v>2632</v>
      </c>
      <c r="E42" s="205"/>
      <c r="F42" s="205"/>
      <c r="G42" s="205"/>
      <c r="H42" s="20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09" zoomScale="80" zoomScaleNormal="80" zoomScaleSheetLayoutView="80" workbookViewId="0">
      <selection activeCell="C174" sqref="C17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02" t="s">
        <v>3079</v>
      </c>
      <c r="E17" s="31"/>
      <c r="F17" s="31"/>
      <c r="H17" s="23"/>
      <c r="L17" s="23"/>
      <c r="M17" s="23"/>
    </row>
    <row r="18" spans="1:13" outlineLevel="1" x14ac:dyDescent="0.25">
      <c r="A18" s="25" t="s">
        <v>2865</v>
      </c>
      <c r="B18" s="39" t="s">
        <v>39</v>
      </c>
      <c r="C18" s="198">
        <v>45443</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3184.7422871799999</v>
      </c>
      <c r="F38" s="42"/>
      <c r="H38" s="23"/>
      <c r="L38" s="23"/>
      <c r="M38" s="23"/>
    </row>
    <row r="39" spans="1:14" x14ac:dyDescent="0.25">
      <c r="A39" s="25" t="s">
        <v>62</v>
      </c>
      <c r="B39" s="42" t="s">
        <v>63</v>
      </c>
      <c r="C39" s="106">
        <v>2500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0.22389691487200009</v>
      </c>
      <c r="E45" s="103"/>
      <c r="F45" s="126">
        <v>0</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684.74228717999995</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3184.7422871799999</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3184.7422871799999</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17.961756000000001</v>
      </c>
      <c r="D66" s="110">
        <v>10.018733437001977</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1.5685992099999999</v>
      </c>
      <c r="D70" s="106">
        <v>1.7046921100000001</v>
      </c>
      <c r="E70" s="21"/>
      <c r="F70" s="113">
        <f t="shared" ref="F70:F76" si="1">IF($C$77=0,"",IF(C70="[for completion]","",C70/$C$77))</f>
        <v>4.9253568061513402E-4</v>
      </c>
      <c r="G70" s="113">
        <f t="shared" ref="G70:G76" si="2">IF($D$66="ND2","ND2",IF(OR(D70="ND2",D70=""),"",D70/$D$77))</f>
        <v>5.3526846327947531E-4</v>
      </c>
      <c r="H70" s="23"/>
      <c r="L70" s="23"/>
      <c r="M70" s="23"/>
      <c r="N70" s="55"/>
    </row>
    <row r="71" spans="1:14" x14ac:dyDescent="0.25">
      <c r="A71" s="25" t="s">
        <v>106</v>
      </c>
      <c r="B71" s="21" t="s">
        <v>1452</v>
      </c>
      <c r="C71" s="106">
        <v>3.9083771299999999</v>
      </c>
      <c r="D71" s="106">
        <v>5.35993429</v>
      </c>
      <c r="E71" s="21"/>
      <c r="F71" s="113">
        <f t="shared" si="1"/>
        <v>1.2272192779092209E-3</v>
      </c>
      <c r="G71" s="113">
        <f t="shared" si="2"/>
        <v>1.6830040884551671E-3</v>
      </c>
      <c r="H71" s="23"/>
      <c r="L71" s="23"/>
      <c r="M71" s="23"/>
      <c r="N71" s="55"/>
    </row>
    <row r="72" spans="1:14" x14ac:dyDescent="0.25">
      <c r="A72" s="25" t="s">
        <v>107</v>
      </c>
      <c r="B72" s="21" t="s">
        <v>1453</v>
      </c>
      <c r="C72" s="106">
        <v>9.4635691600000005</v>
      </c>
      <c r="D72" s="106">
        <v>14.418642030000001</v>
      </c>
      <c r="E72" s="21"/>
      <c r="F72" s="113">
        <f t="shared" si="1"/>
        <v>2.971533740138115E-3</v>
      </c>
      <c r="G72" s="113">
        <f t="shared" si="2"/>
        <v>4.5274124967792304E-3</v>
      </c>
      <c r="H72" s="23"/>
      <c r="L72" s="23"/>
      <c r="M72" s="23"/>
      <c r="N72" s="55"/>
    </row>
    <row r="73" spans="1:14" x14ac:dyDescent="0.25">
      <c r="A73" s="25" t="s">
        <v>108</v>
      </c>
      <c r="B73" s="21" t="s">
        <v>1454</v>
      </c>
      <c r="C73" s="106">
        <v>24.42507024</v>
      </c>
      <c r="D73" s="106">
        <v>46.640374649999998</v>
      </c>
      <c r="E73" s="21"/>
      <c r="F73" s="113">
        <f t="shared" si="1"/>
        <v>7.669402431186266E-3</v>
      </c>
      <c r="G73" s="113">
        <f t="shared" si="2"/>
        <v>1.4644944690736262E-2</v>
      </c>
      <c r="H73" s="23"/>
      <c r="L73" s="23"/>
      <c r="M73" s="23"/>
      <c r="N73" s="55"/>
    </row>
    <row r="74" spans="1:14" x14ac:dyDescent="0.25">
      <c r="A74" s="25" t="s">
        <v>109</v>
      </c>
      <c r="B74" s="21" t="s">
        <v>1455</v>
      </c>
      <c r="C74" s="106">
        <v>36.738709200000002</v>
      </c>
      <c r="D74" s="106">
        <v>59.878945510000008</v>
      </c>
      <c r="E74" s="21"/>
      <c r="F74" s="113">
        <f t="shared" si="1"/>
        <v>1.1535849964340789E-2</v>
      </c>
      <c r="G74" s="113">
        <f t="shared" si="2"/>
        <v>1.8801818203953054E-2</v>
      </c>
      <c r="H74" s="23"/>
      <c r="L74" s="23"/>
      <c r="M74" s="23"/>
      <c r="N74" s="55"/>
    </row>
    <row r="75" spans="1:14" x14ac:dyDescent="0.25">
      <c r="A75" s="25" t="s">
        <v>110</v>
      </c>
      <c r="B75" s="21" t="s">
        <v>1456</v>
      </c>
      <c r="C75" s="106">
        <v>287.57044292</v>
      </c>
      <c r="D75" s="106">
        <v>1691.8785324900002</v>
      </c>
      <c r="E75" s="21"/>
      <c r="F75" s="113">
        <f t="shared" si="1"/>
        <v>9.0296299351315987E-2</v>
      </c>
      <c r="G75" s="113">
        <f t="shared" si="2"/>
        <v>0.53124503646670618</v>
      </c>
      <c r="H75" s="23"/>
      <c r="L75" s="23"/>
      <c r="M75" s="23"/>
      <c r="N75" s="55"/>
    </row>
    <row r="76" spans="1:14" x14ac:dyDescent="0.25">
      <c r="A76" s="25" t="s">
        <v>111</v>
      </c>
      <c r="B76" s="21" t="s">
        <v>1457</v>
      </c>
      <c r="C76" s="106">
        <v>2821.06751932</v>
      </c>
      <c r="D76" s="106">
        <v>1364.8611661</v>
      </c>
      <c r="E76" s="21"/>
      <c r="F76" s="113">
        <f t="shared" si="1"/>
        <v>0.88580715955449452</v>
      </c>
      <c r="G76" s="113">
        <f t="shared" si="2"/>
        <v>0.42856251559009073</v>
      </c>
      <c r="H76" s="23"/>
      <c r="L76" s="23"/>
      <c r="M76" s="23"/>
      <c r="N76" s="55"/>
    </row>
    <row r="77" spans="1:14" x14ac:dyDescent="0.25">
      <c r="A77" s="25" t="s">
        <v>112</v>
      </c>
      <c r="B77" s="59" t="s">
        <v>91</v>
      </c>
      <c r="C77" s="108">
        <f>SUM(C70:C76)</f>
        <v>3184.7422871799999</v>
      </c>
      <c r="D77" s="108">
        <f>SUM(D70:D76)</f>
        <v>3184.7422871799999</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0.68336722999999999</v>
      </c>
      <c r="D79" s="108" t="str">
        <f>IF($D$66="ND2","ND2","")</f>
        <v/>
      </c>
      <c r="E79" s="42"/>
      <c r="F79" s="113">
        <f>IF($C$77=0,"",IF(C79="","",C79/$C$77))</f>
        <v>2.1457536226741366E-4</v>
      </c>
      <c r="G79" s="113" t="str">
        <f>IF($D$66="ND2","ND2",IF(OR(D79="ND2",D79=""),"",D79/$D$77))</f>
        <v/>
      </c>
      <c r="H79" s="23"/>
      <c r="L79" s="23"/>
      <c r="M79" s="23"/>
      <c r="N79" s="55"/>
    </row>
    <row r="80" spans="1:14" outlineLevel="1" x14ac:dyDescent="0.25">
      <c r="A80" s="25" t="s">
        <v>117</v>
      </c>
      <c r="B80" s="60" t="s">
        <v>118</v>
      </c>
      <c r="C80" s="108">
        <v>0.88523198000000003</v>
      </c>
      <c r="D80" s="108" t="str">
        <f>IF($D$66="ND2","ND2","")</f>
        <v/>
      </c>
      <c r="E80" s="42"/>
      <c r="F80" s="113">
        <f>IF($C$77=0,"",IF(C80="","",C80/$C$77))</f>
        <v>2.7796031834772042E-4</v>
      </c>
      <c r="G80" s="113" t="str">
        <f>IF($D$66="ND2","ND2",IF(OR(D80="ND2",D80=""),"",D80/$D$77))</f>
        <v/>
      </c>
      <c r="H80" s="23"/>
      <c r="L80" s="23"/>
      <c r="M80" s="23"/>
      <c r="N80" s="55"/>
    </row>
    <row r="81" spans="1:14" outlineLevel="1" x14ac:dyDescent="0.25">
      <c r="A81" s="25" t="s">
        <v>119</v>
      </c>
      <c r="B81" s="60" t="s">
        <v>120</v>
      </c>
      <c r="C81" s="108">
        <v>1.7350640900000001</v>
      </c>
      <c r="D81" s="108" t="str">
        <f>IF($D$66="ND2","ND2","")</f>
        <v/>
      </c>
      <c r="E81" s="42"/>
      <c r="F81" s="113">
        <f>IF($C$77=0,"",IF(C81="","",C81/$C$77))</f>
        <v>5.4480517842351087E-4</v>
      </c>
      <c r="G81" s="113" t="str">
        <f>IF($D$66="ND2","ND2",IF(OR(D81="ND2",D81=""),"",D81/$D$77))</f>
        <v/>
      </c>
      <c r="H81" s="23"/>
      <c r="L81" s="23"/>
      <c r="M81" s="23"/>
      <c r="N81" s="55"/>
    </row>
    <row r="82" spans="1:14" outlineLevel="1" x14ac:dyDescent="0.25">
      <c r="A82" s="25" t="s">
        <v>121</v>
      </c>
      <c r="B82" s="60" t="s">
        <v>122</v>
      </c>
      <c r="C82" s="108">
        <v>2.17331304</v>
      </c>
      <c r="D82" s="108" t="str">
        <f>IF($D$66="ND2","ND2","")</f>
        <v/>
      </c>
      <c r="E82" s="42"/>
      <c r="F82" s="113">
        <f>IF($C$77=0,"",IF(C82="","",C82/$C$77))</f>
        <v>6.8241409948570993E-4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7.2332999999999998</v>
      </c>
      <c r="D89" s="110">
        <v>2.4165999999999999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v>500</v>
      </c>
      <c r="D99" s="106" t="str">
        <f t="shared" si="3"/>
        <v/>
      </c>
      <c r="E99" s="21"/>
      <c r="F99" s="113">
        <f t="shared" si="4"/>
        <v>1</v>
      </c>
      <c r="G99" s="113" t="str">
        <f t="shared" si="5"/>
        <v/>
      </c>
      <c r="H99" s="23"/>
      <c r="L99" s="23"/>
      <c r="M99" s="23"/>
    </row>
    <row r="100" spans="1:14" x14ac:dyDescent="0.25">
      <c r="A100" s="25" t="s">
        <v>140</v>
      </c>
      <c r="B100" s="59" t="s">
        <v>91</v>
      </c>
      <c r="C100" s="108">
        <f>SUM(C93:C99)</f>
        <v>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3184.7422871799999</v>
      </c>
      <c r="D112" s="106">
        <v>3184.7422871799999</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3184.7422871799999</v>
      </c>
      <c r="D130" s="106">
        <f>SUM(D112:D129)</f>
        <v>3184.7422871799999</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2500</v>
      </c>
      <c r="D138" s="106">
        <v>2500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2500</v>
      </c>
      <c r="D156" s="106">
        <f>SUM(D138:D155)</f>
        <v>2500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2500</v>
      </c>
      <c r="D164" s="106">
        <v>2500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2500</v>
      </c>
      <c r="D167" s="116">
        <f>SUM(D164:D166)</f>
        <v>2500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54.697697790000007</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54.697697790000007</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54.697697790000007</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54.697697790000007</v>
      </c>
      <c r="E207" s="53"/>
      <c r="F207" s="113">
        <f>SUM(F193:F196)</f>
        <v>1</v>
      </c>
      <c r="G207" s="53"/>
      <c r="H207" s="23"/>
      <c r="L207" s="23"/>
      <c r="M207" s="23"/>
      <c r="N207" s="55"/>
    </row>
    <row r="208" spans="1:14" x14ac:dyDescent="0.25">
      <c r="A208" s="25" t="s">
        <v>272</v>
      </c>
      <c r="B208" s="59" t="s">
        <v>91</v>
      </c>
      <c r="C208" s="108">
        <f>SUM(C193:C206)</f>
        <v>54.697697790000007</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2964</v>
      </c>
      <c r="H339" s="23"/>
      <c r="I339" s="55"/>
      <c r="J339" s="55"/>
      <c r="K339" s="55"/>
      <c r="L339" s="55"/>
      <c r="M339" s="55"/>
      <c r="N339" s="55"/>
    </row>
    <row r="340" spans="1:14" outlineLevel="1" x14ac:dyDescent="0.25">
      <c r="A340" s="25" t="s">
        <v>355</v>
      </c>
      <c r="B340" s="54" t="s">
        <v>2966</v>
      </c>
      <c r="C340" s="25" t="s">
        <v>2967</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ht="30"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A720A914-6790-4828-8E38-D637922D8DF6}"/>
  </hyperlinks>
  <pageMargins left="0.70866141732283505" right="0.70866141732283505" top="0.74803149606299202" bottom="0.74803149606299202" header="0.31496062992126" footer="0.31496062992126"/>
  <pageSetup paperSize="9" scale="46" fitToHeight="0" orientation="landscape" r:id="rId6"/>
  <headerFooter>
    <oddHeader>&amp;R&amp;G</oddHeader>
  </headerFooter>
  <rowBreaks count="1" manualBreakCount="1">
    <brk id="296" max="6" man="1"/>
  </rowBreaks>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94" zoomScale="60" zoomScaleNormal="80" workbookViewId="0">
      <selection activeCell="D18" sqref="D18"/>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3184.7422871799999</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3184.7422871799999</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19305</v>
      </c>
      <c r="D28" s="107" t="str">
        <f>IF(C28="","","ND2")</f>
        <v>ND2</v>
      </c>
      <c r="F28" s="107">
        <f>IF(C28=0,"",IF(C28="","",C28))</f>
        <v>19305</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2.7000000000000001E-3</v>
      </c>
      <c r="D36" s="101" t="str">
        <f>IF(C36="","","ND2")</f>
        <v>ND2</v>
      </c>
      <c r="E36" s="121"/>
      <c r="F36" s="101">
        <f>IF(C36=0,"",C36)</f>
        <v>2.7000000000000001E-3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3.880641E-2</v>
      </c>
      <c r="D99" s="101" t="str">
        <f t="shared" ref="D99:D111" si="1">IF(C99="","","ND2")</f>
        <v>ND2</v>
      </c>
      <c r="E99" s="101"/>
      <c r="F99" s="101">
        <f t="shared" ref="F99:F111" si="2">IF(C99="","",C99)</f>
        <v>3.880641E-2</v>
      </c>
      <c r="G99" s="25"/>
    </row>
    <row r="100" spans="1:7" x14ac:dyDescent="0.25">
      <c r="A100" s="25" t="s">
        <v>513</v>
      </c>
      <c r="B100" s="42" t="s">
        <v>2974</v>
      </c>
      <c r="C100" s="101">
        <v>4.5605350000000003E-2</v>
      </c>
      <c r="D100" s="101" t="str">
        <f t="shared" si="1"/>
        <v>ND2</v>
      </c>
      <c r="E100" s="101"/>
      <c r="F100" s="101">
        <f t="shared" si="2"/>
        <v>4.5605350000000003E-2</v>
      </c>
      <c r="G100" s="25"/>
    </row>
    <row r="101" spans="1:7" x14ac:dyDescent="0.25">
      <c r="A101" s="25" t="s">
        <v>514</v>
      </c>
      <c r="B101" s="42" t="s">
        <v>2975</v>
      </c>
      <c r="C101" s="101">
        <v>3.5385130000000001E-2</v>
      </c>
      <c r="D101" s="101" t="str">
        <f t="shared" si="1"/>
        <v>ND2</v>
      </c>
      <c r="E101" s="101"/>
      <c r="F101" s="101">
        <f t="shared" si="2"/>
        <v>3.5385130000000001E-2</v>
      </c>
      <c r="G101" s="25"/>
    </row>
    <row r="102" spans="1:7" x14ac:dyDescent="0.25">
      <c r="A102" s="25" t="s">
        <v>515</v>
      </c>
      <c r="B102" s="42" t="s">
        <v>2976</v>
      </c>
      <c r="C102" s="101">
        <v>8.1139559999999999E-2</v>
      </c>
      <c r="D102" s="101" t="str">
        <f t="shared" si="1"/>
        <v>ND2</v>
      </c>
      <c r="E102" s="101"/>
      <c r="F102" s="101">
        <f t="shared" si="2"/>
        <v>8.1139559999999999E-2</v>
      </c>
      <c r="G102" s="25"/>
    </row>
    <row r="103" spans="1:7" x14ac:dyDescent="0.25">
      <c r="A103" s="25" t="s">
        <v>516</v>
      </c>
      <c r="B103" s="42" t="s">
        <v>2977</v>
      </c>
      <c r="C103" s="101">
        <v>0.1371067</v>
      </c>
      <c r="D103" s="101" t="str">
        <f t="shared" si="1"/>
        <v>ND2</v>
      </c>
      <c r="E103" s="101"/>
      <c r="F103" s="101">
        <f t="shared" si="2"/>
        <v>0.1371067</v>
      </c>
      <c r="G103" s="25"/>
    </row>
    <row r="104" spans="1:7" x14ac:dyDescent="0.25">
      <c r="A104" s="25" t="s">
        <v>517</v>
      </c>
      <c r="B104" s="42" t="s">
        <v>2978</v>
      </c>
      <c r="C104" s="101">
        <v>0.13051521999999999</v>
      </c>
      <c r="D104" s="101" t="str">
        <f t="shared" si="1"/>
        <v>ND2</v>
      </c>
      <c r="E104" s="101"/>
      <c r="F104" s="101">
        <f t="shared" si="2"/>
        <v>0.13051521999999999</v>
      </c>
      <c r="G104" s="25"/>
    </row>
    <row r="105" spans="1:7" x14ac:dyDescent="0.25">
      <c r="A105" s="25" t="s">
        <v>518</v>
      </c>
      <c r="B105" s="42" t="s">
        <v>2979</v>
      </c>
      <c r="C105" s="101">
        <v>0.20248637</v>
      </c>
      <c r="D105" s="101" t="str">
        <f t="shared" si="1"/>
        <v>ND2</v>
      </c>
      <c r="E105" s="101"/>
      <c r="F105" s="101">
        <f t="shared" si="2"/>
        <v>0.20248637</v>
      </c>
      <c r="G105" s="25"/>
    </row>
    <row r="106" spans="1:7" x14ac:dyDescent="0.25">
      <c r="A106" s="25" t="s">
        <v>519</v>
      </c>
      <c r="B106" s="42" t="s">
        <v>2980</v>
      </c>
      <c r="C106" s="101">
        <v>2.904178E-2</v>
      </c>
      <c r="D106" s="101" t="str">
        <f t="shared" si="1"/>
        <v>ND2</v>
      </c>
      <c r="E106" s="101"/>
      <c r="F106" s="101">
        <f t="shared" si="2"/>
        <v>2.904178E-2</v>
      </c>
      <c r="G106" s="25"/>
    </row>
    <row r="107" spans="1:7" x14ac:dyDescent="0.25">
      <c r="A107" s="25" t="s">
        <v>520</v>
      </c>
      <c r="B107" s="42" t="s">
        <v>2981</v>
      </c>
      <c r="C107" s="101">
        <v>0.14368320000000001</v>
      </c>
      <c r="D107" s="101" t="str">
        <f t="shared" si="1"/>
        <v>ND2</v>
      </c>
      <c r="E107" s="101"/>
      <c r="F107" s="101">
        <f t="shared" si="2"/>
        <v>0.14368320000000001</v>
      </c>
      <c r="G107" s="25"/>
    </row>
    <row r="108" spans="1:7" x14ac:dyDescent="0.25">
      <c r="A108" s="25" t="s">
        <v>521</v>
      </c>
      <c r="B108" s="42" t="s">
        <v>2982</v>
      </c>
      <c r="C108" s="101">
        <v>7.6768779999999995E-2</v>
      </c>
      <c r="D108" s="101" t="str">
        <f t="shared" si="1"/>
        <v>ND2</v>
      </c>
      <c r="E108" s="101"/>
      <c r="F108" s="101">
        <f t="shared" si="2"/>
        <v>7.6768779999999995E-2</v>
      </c>
      <c r="G108" s="25"/>
    </row>
    <row r="109" spans="1:7" x14ac:dyDescent="0.25">
      <c r="A109" s="25" t="s">
        <v>522</v>
      </c>
      <c r="B109" s="42" t="s">
        <v>2983</v>
      </c>
      <c r="C109" s="101">
        <v>5.9703239999999998E-2</v>
      </c>
      <c r="D109" s="101" t="str">
        <f t="shared" si="1"/>
        <v>ND2</v>
      </c>
      <c r="E109" s="101"/>
      <c r="F109" s="101">
        <f t="shared" si="2"/>
        <v>5.9703239999999998E-2</v>
      </c>
      <c r="G109" s="25"/>
    </row>
    <row r="110" spans="1:7" x14ac:dyDescent="0.25">
      <c r="A110" s="25" t="s">
        <v>523</v>
      </c>
      <c r="B110" s="42" t="s">
        <v>2984</v>
      </c>
      <c r="C110" s="101">
        <v>1.975826E-2</v>
      </c>
      <c r="D110" s="101" t="str">
        <f t="shared" si="1"/>
        <v>ND2</v>
      </c>
      <c r="E110" s="101"/>
      <c r="F110" s="101">
        <f t="shared" si="2"/>
        <v>1.975826E-2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0.98241798000000002</v>
      </c>
      <c r="D150" s="101" t="str">
        <f>IF(C150="","","ND2")</f>
        <v>ND2</v>
      </c>
      <c r="E150" s="102"/>
      <c r="F150" s="101">
        <f>IF(C150="","",C150)</f>
        <v>0.98241798000000002</v>
      </c>
    </row>
    <row r="151" spans="1:7" x14ac:dyDescent="0.25">
      <c r="A151" s="25" t="s">
        <v>546</v>
      </c>
      <c r="B151" s="25" t="s">
        <v>2987</v>
      </c>
      <c r="C151" s="101">
        <v>1.758202E-2</v>
      </c>
      <c r="D151" s="101" t="str">
        <f>IF(C151="","","ND2")</f>
        <v>ND2</v>
      </c>
      <c r="E151" s="102"/>
      <c r="F151" s="101">
        <f>IF(C151="","",C151)</f>
        <v>1.758202E-2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0.35251716999999999</v>
      </c>
      <c r="D160" s="126" t="str">
        <f>IF(C160="","","ND2")</f>
        <v>ND2</v>
      </c>
      <c r="E160" s="102"/>
      <c r="F160" s="126">
        <f>IF(C160="","",C160)</f>
        <v>0.35251716999999999</v>
      </c>
    </row>
    <row r="161" spans="1:7" x14ac:dyDescent="0.25">
      <c r="A161" s="25" t="s">
        <v>558</v>
      </c>
      <c r="B161" s="121" t="s">
        <v>559</v>
      </c>
      <c r="C161" s="126">
        <v>0.64748282999999995</v>
      </c>
      <c r="D161" s="126" t="str">
        <f>IF(C161="","","ND2")</f>
        <v>ND2</v>
      </c>
      <c r="E161" s="102"/>
      <c r="F161" s="126">
        <f>IF(C161="","",C161)</f>
        <v>0.64748282999999995</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5.4503080000000002E-2</v>
      </c>
      <c r="D170" s="101" t="str">
        <f>IF(C170="","","ND2")</f>
        <v>ND2</v>
      </c>
      <c r="E170" s="102"/>
      <c r="F170" s="101">
        <f>IF(C170="","",C170)</f>
        <v>5.4503080000000002E-2</v>
      </c>
    </row>
    <row r="171" spans="1:7" x14ac:dyDescent="0.25">
      <c r="A171" s="25" t="s">
        <v>570</v>
      </c>
      <c r="B171" s="21" t="s">
        <v>2990</v>
      </c>
      <c r="C171" s="101">
        <v>0.19522664000000001</v>
      </c>
      <c r="D171" s="101" t="str">
        <f>IF(C171="","","ND2")</f>
        <v>ND2</v>
      </c>
      <c r="E171" s="102"/>
      <c r="F171" s="101">
        <f>IF(C171="","",C171)</f>
        <v>0.19522664000000001</v>
      </c>
    </row>
    <row r="172" spans="1:7" x14ac:dyDescent="0.25">
      <c r="A172" s="25" t="s">
        <v>572</v>
      </c>
      <c r="B172" s="21" t="s">
        <v>2991</v>
      </c>
      <c r="C172" s="101">
        <v>3.0500719999999999E-2</v>
      </c>
      <c r="D172" s="101" t="str">
        <f>IF(C172="","","ND2")</f>
        <v>ND2</v>
      </c>
      <c r="E172" s="101"/>
      <c r="F172" s="101">
        <f>IF(C172="","",C172)</f>
        <v>3.0500719999999999E-2</v>
      </c>
    </row>
    <row r="173" spans="1:7" x14ac:dyDescent="0.25">
      <c r="A173" s="25" t="s">
        <v>574</v>
      </c>
      <c r="B173" s="21" t="s">
        <v>2992</v>
      </c>
      <c r="C173" s="101">
        <v>7.9802150000000002E-2</v>
      </c>
      <c r="D173" s="101" t="str">
        <f>IF(C173="","","ND2")</f>
        <v>ND2</v>
      </c>
      <c r="E173" s="101"/>
      <c r="F173" s="101">
        <f>IF(C173="","",C173)</f>
        <v>7.9802150000000002E-2</v>
      </c>
    </row>
    <row r="174" spans="1:7" x14ac:dyDescent="0.25">
      <c r="A174" s="25" t="s">
        <v>576</v>
      </c>
      <c r="B174" s="21" t="s">
        <v>2918</v>
      </c>
      <c r="C174" s="101">
        <v>0.63996741000000001</v>
      </c>
      <c r="D174" s="101" t="str">
        <f>IF(C174="","","ND2")</f>
        <v>ND2</v>
      </c>
      <c r="E174" s="101"/>
      <c r="F174" s="101">
        <f>IF(C174="","",C174)</f>
        <v>0.63996741000000001</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3.0000000000000001E-5</v>
      </c>
      <c r="D180" s="158" t="str">
        <f>IF(C180="","","ND2")</f>
        <v>ND2</v>
      </c>
      <c r="E180" s="102"/>
      <c r="F180" s="158">
        <f>IF(C180="","",C180)</f>
        <v>3.0000000000000001E-5</v>
      </c>
    </row>
    <row r="181" spans="1:7" outlineLevel="1" x14ac:dyDescent="0.25">
      <c r="A181" s="25" t="s">
        <v>2542</v>
      </c>
      <c r="B181" s="95" t="s">
        <v>2993</v>
      </c>
      <c r="C181" s="158">
        <v>0.99997000000000003</v>
      </c>
      <c r="D181" s="158" t="str">
        <f>IF(C181="","","ND2")</f>
        <v>ND2</v>
      </c>
      <c r="E181" s="102"/>
      <c r="F181" s="158">
        <f>IF(C181="","",C181)</f>
        <v>0.99997000000000003</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164.96981544573944</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11.3294497</v>
      </c>
      <c r="D190" s="107">
        <v>667</v>
      </c>
      <c r="E190" s="39"/>
      <c r="F190" s="113">
        <f t="shared" ref="F190:F213" si="3">IF($C$214=0,"",IF(C190="[for completion]","",IF(C190="","",C190/$C$214)))</f>
        <v>3.5574149109665982E-3</v>
      </c>
      <c r="G190" s="113">
        <f t="shared" ref="G190:G213" si="4">IF($D$214=0,"",IF(D190="[for completion]","",IF(D190="","",D190/$D$214)))</f>
        <v>3.4550634550634549E-2</v>
      </c>
    </row>
    <row r="191" spans="1:7" x14ac:dyDescent="0.25">
      <c r="A191" s="25" t="s">
        <v>596</v>
      </c>
      <c r="B191" s="42" t="s">
        <v>2995</v>
      </c>
      <c r="C191" s="106">
        <v>57.620389279999998</v>
      </c>
      <c r="D191" s="107">
        <v>1522</v>
      </c>
      <c r="E191" s="39"/>
      <c r="F191" s="113">
        <f t="shared" si="3"/>
        <v>1.8092637985794836E-2</v>
      </c>
      <c r="G191" s="113">
        <f t="shared" si="4"/>
        <v>7.8839678839678837E-2</v>
      </c>
    </row>
    <row r="192" spans="1:7" x14ac:dyDescent="0.25">
      <c r="A192" s="25" t="s">
        <v>597</v>
      </c>
      <c r="B192" s="42" t="s">
        <v>2996</v>
      </c>
      <c r="C192" s="106">
        <v>86.867415769999994</v>
      </c>
      <c r="D192" s="107">
        <v>1385</v>
      </c>
      <c r="E192" s="39"/>
      <c r="F192" s="113">
        <f t="shared" si="3"/>
        <v>2.7276120934393928E-2</v>
      </c>
      <c r="G192" s="113">
        <f t="shared" si="4"/>
        <v>7.1743071743071749E-2</v>
      </c>
    </row>
    <row r="193" spans="1:7" x14ac:dyDescent="0.25">
      <c r="A193" s="25" t="s">
        <v>598</v>
      </c>
      <c r="B193" s="42" t="s">
        <v>2997</v>
      </c>
      <c r="C193" s="106">
        <v>149.83094273</v>
      </c>
      <c r="D193" s="107">
        <v>1687</v>
      </c>
      <c r="E193" s="39"/>
      <c r="F193" s="113">
        <f t="shared" si="3"/>
        <v>4.7046488920983023E-2</v>
      </c>
      <c r="G193" s="113">
        <f t="shared" si="4"/>
        <v>8.7386687386687381E-2</v>
      </c>
    </row>
    <row r="194" spans="1:7" x14ac:dyDescent="0.25">
      <c r="A194" s="25" t="s">
        <v>599</v>
      </c>
      <c r="B194" s="42" t="s">
        <v>2998</v>
      </c>
      <c r="C194" s="106">
        <v>557.12148137999998</v>
      </c>
      <c r="D194" s="107">
        <v>4411</v>
      </c>
      <c r="E194" s="39"/>
      <c r="F194" s="113">
        <f t="shared" si="3"/>
        <v>0.17493455706688135</v>
      </c>
      <c r="G194" s="113">
        <f t="shared" si="4"/>
        <v>0.2284900284900285</v>
      </c>
    </row>
    <row r="195" spans="1:7" x14ac:dyDescent="0.25">
      <c r="A195" s="25" t="s">
        <v>600</v>
      </c>
      <c r="B195" s="42" t="s">
        <v>2999</v>
      </c>
      <c r="C195" s="106">
        <v>746.86965555999996</v>
      </c>
      <c r="D195" s="107">
        <v>4285</v>
      </c>
      <c r="E195" s="39"/>
      <c r="F195" s="113">
        <f t="shared" si="3"/>
        <v>0.234514942878261</v>
      </c>
      <c r="G195" s="113">
        <f t="shared" si="4"/>
        <v>0.22196322196322196</v>
      </c>
    </row>
    <row r="196" spans="1:7" x14ac:dyDescent="0.25">
      <c r="A196" s="25" t="s">
        <v>601</v>
      </c>
      <c r="B196" s="42" t="s">
        <v>3000</v>
      </c>
      <c r="C196" s="106">
        <v>521.70528132000004</v>
      </c>
      <c r="D196" s="107">
        <v>2352</v>
      </c>
      <c r="E196" s="39"/>
      <c r="F196" s="113">
        <f t="shared" si="3"/>
        <v>0.16381397120266061</v>
      </c>
      <c r="G196" s="113">
        <f t="shared" si="4"/>
        <v>0.12183372183372183</v>
      </c>
    </row>
    <row r="197" spans="1:7" x14ac:dyDescent="0.25">
      <c r="A197" s="25" t="s">
        <v>602</v>
      </c>
      <c r="B197" s="42" t="s">
        <v>3001</v>
      </c>
      <c r="C197" s="106">
        <v>307.13796221000001</v>
      </c>
      <c r="D197" s="107">
        <v>1127</v>
      </c>
      <c r="E197" s="39"/>
      <c r="F197" s="113">
        <f t="shared" si="3"/>
        <v>9.6440444630752867E-2</v>
      </c>
      <c r="G197" s="113">
        <f t="shared" si="4"/>
        <v>5.8378658378658375E-2</v>
      </c>
    </row>
    <row r="198" spans="1:7" x14ac:dyDescent="0.25">
      <c r="A198" s="25" t="s">
        <v>603</v>
      </c>
      <c r="B198" s="42" t="s">
        <v>3002</v>
      </c>
      <c r="C198" s="106">
        <v>226.57195161999999</v>
      </c>
      <c r="D198" s="107">
        <v>701</v>
      </c>
      <c r="E198" s="39"/>
      <c r="F198" s="113">
        <f t="shared" si="3"/>
        <v>7.1142946960591619E-2</v>
      </c>
      <c r="G198" s="113">
        <f t="shared" si="4"/>
        <v>3.6311836311836314E-2</v>
      </c>
    </row>
    <row r="199" spans="1:7" x14ac:dyDescent="0.25">
      <c r="A199" s="25" t="s">
        <v>604</v>
      </c>
      <c r="B199" s="42" t="s">
        <v>3003</v>
      </c>
      <c r="C199" s="106">
        <v>179.57700188999999</v>
      </c>
      <c r="D199" s="107">
        <v>480</v>
      </c>
      <c r="E199" s="42"/>
      <c r="F199" s="113">
        <f t="shared" si="3"/>
        <v>5.6386666705459047E-2</v>
      </c>
      <c r="G199" s="113">
        <f t="shared" si="4"/>
        <v>2.4864024864024864E-2</v>
      </c>
    </row>
    <row r="200" spans="1:7" x14ac:dyDescent="0.25">
      <c r="A200" s="25" t="s">
        <v>605</v>
      </c>
      <c r="B200" s="42" t="s">
        <v>3004</v>
      </c>
      <c r="C200" s="106">
        <v>123.83067942</v>
      </c>
      <c r="D200" s="107">
        <v>293</v>
      </c>
      <c r="E200" s="42"/>
      <c r="F200" s="113">
        <f t="shared" si="3"/>
        <v>3.8882480355937554E-2</v>
      </c>
      <c r="G200" s="113">
        <f t="shared" si="4"/>
        <v>1.5177415177415178E-2</v>
      </c>
    </row>
    <row r="201" spans="1:7" x14ac:dyDescent="0.25">
      <c r="A201" s="25" t="s">
        <v>606</v>
      </c>
      <c r="B201" s="42" t="s">
        <v>3005</v>
      </c>
      <c r="C201" s="106">
        <v>76.27460438</v>
      </c>
      <c r="D201" s="107">
        <v>161</v>
      </c>
      <c r="E201" s="42"/>
      <c r="F201" s="113">
        <f t="shared" si="3"/>
        <v>2.3950008352964416E-2</v>
      </c>
      <c r="G201" s="113">
        <f t="shared" si="4"/>
        <v>8.3398083398083401E-3</v>
      </c>
    </row>
    <row r="202" spans="1:7" x14ac:dyDescent="0.25">
      <c r="A202" s="25" t="s">
        <v>607</v>
      </c>
      <c r="B202" s="42" t="s">
        <v>3006</v>
      </c>
      <c r="C202" s="106">
        <v>50.905446840000003</v>
      </c>
      <c r="D202" s="107">
        <v>97</v>
      </c>
      <c r="E202" s="42"/>
      <c r="F202" s="113">
        <f t="shared" si="3"/>
        <v>1.5984165200718752E-2</v>
      </c>
      <c r="G202" s="113">
        <f t="shared" si="4"/>
        <v>5.0246050246050243E-3</v>
      </c>
    </row>
    <row r="203" spans="1:7" x14ac:dyDescent="0.25">
      <c r="A203" s="25" t="s">
        <v>608</v>
      </c>
      <c r="B203" s="42" t="s">
        <v>3007</v>
      </c>
      <c r="C203" s="106">
        <v>27.4541149</v>
      </c>
      <c r="D203" s="107">
        <v>48</v>
      </c>
      <c r="E203" s="42"/>
      <c r="F203" s="113">
        <f t="shared" si="3"/>
        <v>8.6205138200710889E-3</v>
      </c>
      <c r="G203" s="113">
        <f t="shared" si="4"/>
        <v>2.4864024864024864E-3</v>
      </c>
    </row>
    <row r="204" spans="1:7" x14ac:dyDescent="0.25">
      <c r="A204" s="25" t="s">
        <v>609</v>
      </c>
      <c r="B204" s="42" t="s">
        <v>3008</v>
      </c>
      <c r="C204" s="106">
        <v>21.149132219999998</v>
      </c>
      <c r="D204" s="107">
        <v>34</v>
      </c>
      <c r="E204" s="42"/>
      <c r="F204" s="113">
        <f t="shared" si="3"/>
        <v>6.64076723103613E-3</v>
      </c>
      <c r="G204" s="113">
        <f t="shared" si="4"/>
        <v>1.7612017612017611E-3</v>
      </c>
    </row>
    <row r="205" spans="1:7" x14ac:dyDescent="0.25">
      <c r="A205" s="25" t="s">
        <v>610</v>
      </c>
      <c r="B205" s="42" t="s">
        <v>3009</v>
      </c>
      <c r="C205" s="106">
        <v>16.13089785</v>
      </c>
      <c r="D205" s="107">
        <v>24</v>
      </c>
      <c r="F205" s="113">
        <f t="shared" si="3"/>
        <v>5.0650559434381919E-3</v>
      </c>
      <c r="G205" s="113">
        <f t="shared" si="4"/>
        <v>1.2432012432012432E-3</v>
      </c>
    </row>
    <row r="206" spans="1:7" x14ac:dyDescent="0.25">
      <c r="A206" s="25" t="s">
        <v>611</v>
      </c>
      <c r="B206" s="42" t="s">
        <v>3010</v>
      </c>
      <c r="C206" s="106">
        <v>7.9441614100000004</v>
      </c>
      <c r="D206" s="107">
        <v>11</v>
      </c>
      <c r="E206" s="95"/>
      <c r="F206" s="113">
        <f t="shared" si="3"/>
        <v>2.4944440377416954E-3</v>
      </c>
      <c r="G206" s="113">
        <f t="shared" si="4"/>
        <v>5.6980056980056976E-4</v>
      </c>
    </row>
    <row r="207" spans="1:7" x14ac:dyDescent="0.25">
      <c r="A207" s="25" t="s">
        <v>612</v>
      </c>
      <c r="B207" s="42" t="s">
        <v>3011</v>
      </c>
      <c r="C207" s="106">
        <v>8.4908567399999999</v>
      </c>
      <c r="D207" s="107">
        <v>11</v>
      </c>
      <c r="E207" s="95"/>
      <c r="F207" s="113">
        <f t="shared" si="3"/>
        <v>2.6661048129952192E-3</v>
      </c>
      <c r="G207" s="113">
        <f t="shared" si="4"/>
        <v>5.6980056980056976E-4</v>
      </c>
    </row>
    <row r="208" spans="1:7" x14ac:dyDescent="0.25">
      <c r="A208" s="25" t="s">
        <v>613</v>
      </c>
      <c r="B208" s="42" t="s">
        <v>3012</v>
      </c>
      <c r="C208" s="106">
        <v>1.66937219</v>
      </c>
      <c r="D208" s="107">
        <v>2</v>
      </c>
      <c r="E208" s="95"/>
      <c r="F208" s="113">
        <f t="shared" si="3"/>
        <v>5.2417810907964628E-4</v>
      </c>
      <c r="G208" s="113">
        <f t="shared" si="4"/>
        <v>1.036001036001036E-4</v>
      </c>
    </row>
    <row r="209" spans="1:7" x14ac:dyDescent="0.25">
      <c r="A209" s="25" t="s">
        <v>614</v>
      </c>
      <c r="B209" s="42" t="s">
        <v>3013</v>
      </c>
      <c r="C209" s="106">
        <v>3.4459510600000001</v>
      </c>
      <c r="D209" s="107">
        <v>4</v>
      </c>
      <c r="E209" s="95"/>
      <c r="F209" s="113">
        <f t="shared" si="3"/>
        <v>1.0820188100844081E-3</v>
      </c>
      <c r="G209" s="113">
        <f t="shared" si="4"/>
        <v>2.0720020720020721E-4</v>
      </c>
    </row>
    <row r="210" spans="1:7" x14ac:dyDescent="0.25">
      <c r="A210" s="25" t="s">
        <v>615</v>
      </c>
      <c r="B210" s="42" t="s">
        <v>3014</v>
      </c>
      <c r="C210" s="106">
        <v>2.8155387100000002</v>
      </c>
      <c r="D210" s="107">
        <v>3</v>
      </c>
      <c r="E210" s="95"/>
      <c r="F210" s="113">
        <f t="shared" si="3"/>
        <v>8.8407112918800117E-4</v>
      </c>
      <c r="G210" s="113">
        <f t="shared" si="4"/>
        <v>1.554001554001554E-4</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3184.7422871799999</v>
      </c>
      <c r="D214" s="50">
        <f>SUM(D190:D213)</f>
        <v>19305</v>
      </c>
      <c r="E214" s="95"/>
      <c r="F214" s="122">
        <f>SUM(F190:F213)</f>
        <v>1.0000000000000002</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0.67196513000000002</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250.89661959</v>
      </c>
      <c r="D219" s="107">
        <v>2975</v>
      </c>
      <c r="F219" s="113">
        <f t="shared" ref="F219:F226" si="5">IF($C$227=0,"",IF(C219="[for completion]","",C219/$C$227))</f>
        <v>7.8780823365196664E-2</v>
      </c>
      <c r="G219" s="113">
        <f t="shared" ref="G219:G226" si="6">IF($D$227=0,"",IF(D219="[for completion]","",D219/$D$227))</f>
        <v>0.1541051541051541</v>
      </c>
    </row>
    <row r="220" spans="1:7" x14ac:dyDescent="0.25">
      <c r="A220" s="25" t="s">
        <v>626</v>
      </c>
      <c r="B220" s="25" t="s">
        <v>3018</v>
      </c>
      <c r="C220" s="106">
        <v>320.6008415</v>
      </c>
      <c r="D220" s="107">
        <v>2269</v>
      </c>
      <c r="F220" s="113">
        <f t="shared" si="5"/>
        <v>0.10066775035159377</v>
      </c>
      <c r="G220" s="113">
        <f t="shared" si="6"/>
        <v>0.11753431753431753</v>
      </c>
    </row>
    <row r="221" spans="1:7" x14ac:dyDescent="0.25">
      <c r="A221" s="25" t="s">
        <v>628</v>
      </c>
      <c r="B221" s="25" t="s">
        <v>3019</v>
      </c>
      <c r="C221" s="106">
        <v>531.56133311999997</v>
      </c>
      <c r="D221" s="107">
        <v>3188</v>
      </c>
      <c r="F221" s="113">
        <f t="shared" si="5"/>
        <v>0.16690874337297873</v>
      </c>
      <c r="G221" s="113">
        <f t="shared" si="6"/>
        <v>0.16513856513856515</v>
      </c>
    </row>
    <row r="222" spans="1:7" x14ac:dyDescent="0.25">
      <c r="A222" s="25" t="s">
        <v>630</v>
      </c>
      <c r="B222" s="25" t="s">
        <v>3020</v>
      </c>
      <c r="C222" s="106">
        <v>603.56041699000002</v>
      </c>
      <c r="D222" s="107">
        <v>3457</v>
      </c>
      <c r="F222" s="113">
        <f t="shared" si="5"/>
        <v>0.18951625047326384</v>
      </c>
      <c r="G222" s="113">
        <f t="shared" si="6"/>
        <v>0.17907277907277908</v>
      </c>
    </row>
    <row r="223" spans="1:7" x14ac:dyDescent="0.25">
      <c r="A223" s="25" t="s">
        <v>632</v>
      </c>
      <c r="B223" s="25" t="s">
        <v>3021</v>
      </c>
      <c r="C223" s="106">
        <v>601.64667258999998</v>
      </c>
      <c r="D223" s="107">
        <v>3325</v>
      </c>
      <c r="F223" s="113">
        <f t="shared" si="5"/>
        <v>0.18891534018683229</v>
      </c>
      <c r="G223" s="113">
        <f t="shared" si="6"/>
        <v>0.17223517223517223</v>
      </c>
    </row>
    <row r="224" spans="1:7" x14ac:dyDescent="0.25">
      <c r="A224" s="25" t="s">
        <v>634</v>
      </c>
      <c r="B224" s="25" t="s">
        <v>3022</v>
      </c>
      <c r="C224" s="106">
        <v>507.61147340999997</v>
      </c>
      <c r="D224" s="107">
        <v>2699</v>
      </c>
      <c r="F224" s="113">
        <f t="shared" si="5"/>
        <v>0.15938855569361493</v>
      </c>
      <c r="G224" s="113">
        <f t="shared" si="6"/>
        <v>0.13980833980833982</v>
      </c>
    </row>
    <row r="225" spans="1:7" x14ac:dyDescent="0.25">
      <c r="A225" s="25" t="s">
        <v>636</v>
      </c>
      <c r="B225" s="25" t="s">
        <v>3023</v>
      </c>
      <c r="C225" s="106">
        <v>349.23848418</v>
      </c>
      <c r="D225" s="107">
        <v>1287</v>
      </c>
      <c r="F225" s="113">
        <f t="shared" si="5"/>
        <v>0.10965988852091417</v>
      </c>
      <c r="G225" s="113">
        <f t="shared" si="6"/>
        <v>6.6666666666666666E-2</v>
      </c>
    </row>
    <row r="226" spans="1:7" x14ac:dyDescent="0.25">
      <c r="A226" s="25" t="s">
        <v>638</v>
      </c>
      <c r="B226" s="25" t="s">
        <v>3024</v>
      </c>
      <c r="C226" s="106">
        <v>19.626445799999999</v>
      </c>
      <c r="D226" s="107">
        <v>105</v>
      </c>
      <c r="F226" s="113">
        <f t="shared" si="5"/>
        <v>6.1626480356056276E-3</v>
      </c>
      <c r="G226" s="113">
        <f t="shared" si="6"/>
        <v>5.439005439005439E-3</v>
      </c>
    </row>
    <row r="227" spans="1:7" x14ac:dyDescent="0.25">
      <c r="A227" s="25" t="s">
        <v>640</v>
      </c>
      <c r="B227" s="52" t="s">
        <v>91</v>
      </c>
      <c r="C227" s="106">
        <f>SUM(C219:C226)</f>
        <v>3184.7422871799999</v>
      </c>
      <c r="D227" s="107">
        <f>SUM(D219:D226)</f>
        <v>19305</v>
      </c>
      <c r="F227" s="101">
        <f>SUM(F219:F226)</f>
        <v>1</v>
      </c>
      <c r="G227" s="101">
        <f>SUM(G219:G226)</f>
        <v>1</v>
      </c>
    </row>
    <row r="228" spans="1:7" outlineLevel="1" x14ac:dyDescent="0.25">
      <c r="A228" s="25" t="s">
        <v>641</v>
      </c>
      <c r="B228" s="54" t="s">
        <v>3025</v>
      </c>
      <c r="C228" s="106">
        <v>12.04990082</v>
      </c>
      <c r="D228" s="107">
        <v>66</v>
      </c>
      <c r="F228" s="113">
        <f t="shared" ref="F228:F233" si="7">IF($C$227=0,"",IF(C228="[for completion]","",C228/$C$227))</f>
        <v>3.7836345089856073E-3</v>
      </c>
      <c r="G228" s="113">
        <f t="shared" ref="G228:G233" si="8">IF($D$227=0,"",IF(D228="[for completion]","",D228/$D$227))</f>
        <v>3.4188034188034188E-3</v>
      </c>
    </row>
    <row r="229" spans="1:7" outlineLevel="1" x14ac:dyDescent="0.25">
      <c r="A229" s="25" t="s">
        <v>643</v>
      </c>
      <c r="B229" s="54" t="s">
        <v>3026</v>
      </c>
      <c r="C229" s="106">
        <v>7.5765449800000004</v>
      </c>
      <c r="D229" s="107">
        <v>39</v>
      </c>
      <c r="F229" s="113">
        <f t="shared" si="7"/>
        <v>2.3790135266200199E-3</v>
      </c>
      <c r="G229" s="113">
        <f t="shared" si="8"/>
        <v>2.0202020202020202E-3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0.53626814</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829.23734224999998</v>
      </c>
      <c r="D241" s="107">
        <v>7158</v>
      </c>
      <c r="F241" s="113">
        <f t="shared" ref="F241:F248" si="9">IF($C$249=0,"",IF(C241="[Mark as ND1 if not relevant]","",C241/$C$249))</f>
        <v>0.26037816178986484</v>
      </c>
      <c r="G241" s="113">
        <f t="shared" ref="G241:G248" si="10">IF($D$249=0,"",IF(D241="[Mark as ND1 if not relevant]","",D241/$D$249))</f>
        <v>0.37080397845006219</v>
      </c>
    </row>
    <row r="242" spans="1:7" x14ac:dyDescent="0.25">
      <c r="A242" s="25" t="s">
        <v>659</v>
      </c>
      <c r="B242" s="25" t="s">
        <v>3032</v>
      </c>
      <c r="C242" s="106">
        <v>693.13601502999995</v>
      </c>
      <c r="D242" s="107">
        <v>4165</v>
      </c>
      <c r="F242" s="113">
        <f t="shared" si="9"/>
        <v>0.21764273298904674</v>
      </c>
      <c r="G242" s="113">
        <f t="shared" si="10"/>
        <v>0.21575839204309988</v>
      </c>
    </row>
    <row r="243" spans="1:7" x14ac:dyDescent="0.25">
      <c r="A243" s="25" t="s">
        <v>660</v>
      </c>
      <c r="B243" s="25" t="s">
        <v>3033</v>
      </c>
      <c r="C243" s="106">
        <v>622.90763537999999</v>
      </c>
      <c r="D243" s="107">
        <v>3464</v>
      </c>
      <c r="F243" s="113">
        <f t="shared" si="9"/>
        <v>0.19559122195948814</v>
      </c>
      <c r="G243" s="113">
        <f t="shared" si="10"/>
        <v>0.17944467467882305</v>
      </c>
    </row>
    <row r="244" spans="1:7" x14ac:dyDescent="0.25">
      <c r="A244" s="25" t="s">
        <v>661</v>
      </c>
      <c r="B244" s="25" t="s">
        <v>3034</v>
      </c>
      <c r="C244" s="106">
        <v>403.73352670000003</v>
      </c>
      <c r="D244" s="107">
        <v>2111</v>
      </c>
      <c r="F244" s="113">
        <f t="shared" si="9"/>
        <v>0.12677117657274115</v>
      </c>
      <c r="G244" s="113">
        <f t="shared" si="10"/>
        <v>0.10935557397430584</v>
      </c>
    </row>
    <row r="245" spans="1:7" x14ac:dyDescent="0.25">
      <c r="A245" s="25" t="s">
        <v>662</v>
      </c>
      <c r="B245" s="25" t="s">
        <v>3035</v>
      </c>
      <c r="C245" s="106">
        <v>240.40459440999999</v>
      </c>
      <c r="D245" s="107">
        <v>1102</v>
      </c>
      <c r="F245" s="113">
        <f t="shared" si="9"/>
        <v>7.5486357390116457E-2</v>
      </c>
      <c r="G245" s="113">
        <f t="shared" si="10"/>
        <v>5.7086614173228349E-2</v>
      </c>
    </row>
    <row r="246" spans="1:7" x14ac:dyDescent="0.25">
      <c r="A246" s="25" t="s">
        <v>663</v>
      </c>
      <c r="B246" s="25" t="s">
        <v>3036</v>
      </c>
      <c r="C246" s="106">
        <v>154.31762677</v>
      </c>
      <c r="D246" s="107">
        <v>566</v>
      </c>
      <c r="F246" s="113">
        <f t="shared" si="9"/>
        <v>4.8455294935371131E-2</v>
      </c>
      <c r="G246" s="113">
        <f t="shared" si="10"/>
        <v>2.9320348114380439E-2</v>
      </c>
    </row>
    <row r="247" spans="1:7" x14ac:dyDescent="0.25">
      <c r="A247" s="25" t="s">
        <v>664</v>
      </c>
      <c r="B247" s="25" t="s">
        <v>3037</v>
      </c>
      <c r="C247" s="106">
        <v>208.43502495999999</v>
      </c>
      <c r="D247" s="107">
        <v>644</v>
      </c>
      <c r="F247" s="113">
        <f t="shared" si="9"/>
        <v>6.5448003709591016E-2</v>
      </c>
      <c r="G247" s="113">
        <f t="shared" si="10"/>
        <v>3.3360961458765021E-2</v>
      </c>
    </row>
    <row r="248" spans="1:7" x14ac:dyDescent="0.25">
      <c r="A248" s="25" t="s">
        <v>665</v>
      </c>
      <c r="B248" s="25" t="s">
        <v>3024</v>
      </c>
      <c r="C248" s="106">
        <v>32.570520680000001</v>
      </c>
      <c r="D248" s="107">
        <v>94</v>
      </c>
      <c r="F248" s="113">
        <f t="shared" si="9"/>
        <v>1.0227050653780635E-2</v>
      </c>
      <c r="G248" s="113">
        <f t="shared" si="10"/>
        <v>4.8694571073352672E-3</v>
      </c>
    </row>
    <row r="249" spans="1:7" x14ac:dyDescent="0.25">
      <c r="A249" s="25" t="s">
        <v>666</v>
      </c>
      <c r="B249" s="52" t="s">
        <v>91</v>
      </c>
      <c r="C249" s="106">
        <f>SUM(C241:C248)</f>
        <v>3184.7422861799996</v>
      </c>
      <c r="D249" s="107">
        <f>SUM(D241:D248)</f>
        <v>19304</v>
      </c>
      <c r="F249" s="101">
        <f>SUM(F241:F248)</f>
        <v>1.0000000000000002</v>
      </c>
      <c r="G249" s="101">
        <f>SUM(G241:G248)</f>
        <v>1</v>
      </c>
    </row>
    <row r="250" spans="1:7" outlineLevel="1" x14ac:dyDescent="0.25">
      <c r="A250" s="25" t="s">
        <v>667</v>
      </c>
      <c r="B250" s="54" t="s">
        <v>3025</v>
      </c>
      <c r="C250" s="106">
        <v>30.788222319999999</v>
      </c>
      <c r="D250" s="107">
        <v>88</v>
      </c>
      <c r="F250" s="113">
        <f t="shared" ref="F250:F255" si="11">IF($C$249=0,"",IF(C250="[for completion]","",C250/$C$249))</f>
        <v>9.6674140490436745E-3</v>
      </c>
      <c r="G250" s="113">
        <f t="shared" ref="G250:G255" si="12">IF($D$249=0,"",IF(D250="[for completion]","",D250/$D$249))</f>
        <v>4.5586406962287605E-3</v>
      </c>
    </row>
    <row r="251" spans="1:7" outlineLevel="1" x14ac:dyDescent="0.25">
      <c r="A251" s="25" t="s">
        <v>668</v>
      </c>
      <c r="B251" s="54" t="s">
        <v>3026</v>
      </c>
      <c r="C251" s="106">
        <v>1.2955367900000001</v>
      </c>
      <c r="D251" s="107">
        <v>4</v>
      </c>
      <c r="F251" s="113">
        <f t="shared" si="11"/>
        <v>4.067948592330077E-4</v>
      </c>
      <c r="G251" s="113">
        <f t="shared" si="12"/>
        <v>2.0721094073767094E-4</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0.48676156999999998</v>
      </c>
      <c r="D253" s="107">
        <v>2</v>
      </c>
      <c r="F253" s="113">
        <f t="shared" si="11"/>
        <v>1.528417455039527E-4</v>
      </c>
      <c r="G253" s="113">
        <f t="shared" si="12"/>
        <v>1.0360547036883547E-4</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0.44927327</v>
      </c>
      <c r="E277" s="23"/>
      <c r="F277" s="23"/>
    </row>
    <row r="278" spans="1:7" x14ac:dyDescent="0.25">
      <c r="A278" s="25" t="s">
        <v>699</v>
      </c>
      <c r="B278" s="25" t="s">
        <v>700</v>
      </c>
      <c r="C278" s="101">
        <v>0.55072673000000005</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3184.7422871799999</v>
      </c>
      <c r="D287" s="107">
        <v>19305</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3184.7422871799999</v>
      </c>
      <c r="D305" s="107">
        <f>SUM(D287:D304)</f>
        <v>19305</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3184.7422871799999</v>
      </c>
      <c r="D310" s="107">
        <v>19305</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3184.7422871799999</v>
      </c>
      <c r="D328" s="107">
        <f>SUM(D310:D327)</f>
        <v>19305</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3184.7422871799999</v>
      </c>
      <c r="D345" s="107">
        <v>19305</v>
      </c>
      <c r="F345" s="113">
        <f t="shared" si="17"/>
        <v>1</v>
      </c>
      <c r="G345" s="113">
        <f t="shared" si="18"/>
        <v>1</v>
      </c>
    </row>
    <row r="346" spans="1:7" customFormat="1" x14ac:dyDescent="0.25">
      <c r="A346" s="25" t="s">
        <v>2560</v>
      </c>
      <c r="B346" s="42" t="s">
        <v>91</v>
      </c>
      <c r="C346" s="106">
        <f>SUM(C333:C345)</f>
        <v>3184.7422871799999</v>
      </c>
      <c r="D346" s="107">
        <f>SUM(D333:D345)</f>
        <v>19305</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2810.2292170199999</v>
      </c>
      <c r="D358" s="107">
        <v>16614</v>
      </c>
      <c r="E358" s="31"/>
      <c r="F358" s="113">
        <f t="shared" ref="F358:F364" si="19">IF($C$365=0,"",IF(C358="[For completion]","",C358/$C$365))</f>
        <v>0.88240396352710193</v>
      </c>
      <c r="G358" s="113">
        <f t="shared" ref="G358:G364" si="20">IF($D$365=0,"",IF(D358="[For completion]","",D358/$D$365))</f>
        <v>0.8606060606060606</v>
      </c>
    </row>
    <row r="359" spans="1:7" customFormat="1" x14ac:dyDescent="0.25">
      <c r="A359" s="25" t="s">
        <v>2369</v>
      </c>
      <c r="B359" s="127" t="s">
        <v>1907</v>
      </c>
      <c r="C359" s="106">
        <v>374.51307015999998</v>
      </c>
      <c r="D359" s="107">
        <v>2691</v>
      </c>
      <c r="E359" s="31"/>
      <c r="F359" s="113">
        <f t="shared" si="19"/>
        <v>0.11759603647289804</v>
      </c>
      <c r="G359" s="113">
        <f t="shared" si="20"/>
        <v>0.1393939393939394</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3184.7422871799999</v>
      </c>
      <c r="D365" s="107">
        <f>SUM(D358:D364)</f>
        <v>19305</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3184.7422871799999</v>
      </c>
      <c r="D371" s="107">
        <v>19305</v>
      </c>
      <c r="E371" s="31"/>
      <c r="F371" s="113">
        <f>IF($C$372=0,"",IF(C371="[For completion]","",C371/$C$372))</f>
        <v>1</v>
      </c>
      <c r="G371" s="113">
        <f>IF($D$372=0,"",IF(D371="[For completion]","",D371/$D$372))</f>
        <v>1</v>
      </c>
    </row>
    <row r="372" spans="1:7" customFormat="1" x14ac:dyDescent="0.25">
      <c r="A372" s="25" t="s">
        <v>2380</v>
      </c>
      <c r="B372" s="42" t="s">
        <v>91</v>
      </c>
      <c r="C372" s="106">
        <f>SUM(C368:C371)</f>
        <v>3184.7422871799999</v>
      </c>
      <c r="D372" s="107">
        <f>SUM(D368:D371)</f>
        <v>19305</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193" sqref="C193"/>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192"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80" zoomScaleNormal="80" zoomScaleSheetLayoutView="80" workbookViewId="0">
      <selection activeCell="C55" sqref="C55"/>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45"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I8" sqref="I8"/>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8" t="s">
        <v>3063</v>
      </c>
      <c r="E3" s="208"/>
      <c r="F3" s="208"/>
      <c r="G3" s="208"/>
      <c r="H3" s="208"/>
      <c r="J3" s="19"/>
    </row>
    <row r="4" spans="2:10" ht="48.75" customHeight="1" x14ac:dyDescent="0.25">
      <c r="B4" s="18"/>
      <c r="D4" s="208"/>
      <c r="E4" s="208"/>
      <c r="F4" s="208"/>
      <c r="G4" s="208"/>
      <c r="H4" s="208"/>
      <c r="J4" s="19"/>
    </row>
    <row r="5" spans="2:10" x14ac:dyDescent="0.25">
      <c r="B5" s="18"/>
      <c r="E5" s="199"/>
      <c r="F5" s="200"/>
      <c r="J5" s="19"/>
    </row>
    <row r="6" spans="2:10" x14ac:dyDescent="0.25">
      <c r="B6" s="18"/>
      <c r="D6" s="209" t="s">
        <v>3064</v>
      </c>
      <c r="E6" s="209"/>
      <c r="F6" s="209"/>
      <c r="G6" s="209"/>
      <c r="H6" s="209"/>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zoomScale="60" zoomScaleNormal="80" workbookViewId="0">
      <selection activeCell="G21" sqref="G2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0" t="s">
        <v>1429</v>
      </c>
      <c r="B1" s="210"/>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2968</v>
      </c>
      <c r="C15" s="25" t="s">
        <v>2969</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3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6.8153666666666668</v>
      </c>
      <c r="H75" s="23"/>
    </row>
    <row r="76" spans="1:14" x14ac:dyDescent="0.25">
      <c r="A76" s="25" t="s">
        <v>1398</v>
      </c>
      <c r="B76" s="25" t="s">
        <v>2916</v>
      </c>
      <c r="C76" s="106">
        <v>24.420741666666668</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7.8505999999999997E-4</v>
      </c>
      <c r="D82" s="121" t="str">
        <f t="shared" ref="D82:D87" si="0">IF(C82="","","ND2")</f>
        <v>ND2</v>
      </c>
      <c r="E82" s="121" t="str">
        <f t="shared" ref="E82:E87" si="1">IF(C82="","","ND2")</f>
        <v>ND2</v>
      </c>
      <c r="F82" s="121" t="str">
        <f t="shared" ref="F82:F87" si="2">IF(C82="","","ND2")</f>
        <v>ND2</v>
      </c>
      <c r="G82" s="121">
        <f t="shared" ref="G82:G87" si="3">IF(C82="","",C82)</f>
        <v>7.8505999999999997E-4</v>
      </c>
      <c r="H82" s="23"/>
    </row>
    <row r="83" spans="1:8" x14ac:dyDescent="0.25">
      <c r="A83" s="25" t="s">
        <v>1405</v>
      </c>
      <c r="B83" s="25" t="s">
        <v>3073</v>
      </c>
      <c r="C83" s="121">
        <v>5.7565999999999997E-4</v>
      </c>
      <c r="D83" s="121" t="str">
        <f t="shared" si="0"/>
        <v>ND2</v>
      </c>
      <c r="E83" s="121" t="str">
        <f t="shared" si="1"/>
        <v>ND2</v>
      </c>
      <c r="F83" s="121" t="str">
        <f t="shared" si="2"/>
        <v>ND2</v>
      </c>
      <c r="G83" s="121">
        <f t="shared" si="3"/>
        <v>5.7565999999999997E-4</v>
      </c>
      <c r="H83" s="23"/>
    </row>
    <row r="84" spans="1:8" x14ac:dyDescent="0.25">
      <c r="A84" s="25" t="s">
        <v>1406</v>
      </c>
      <c r="B84" s="25" t="s">
        <v>3074</v>
      </c>
      <c r="C84" s="121">
        <v>2.9960000000000001E-5</v>
      </c>
      <c r="D84" s="121" t="str">
        <f t="shared" si="0"/>
        <v>ND2</v>
      </c>
      <c r="E84" s="121" t="str">
        <f t="shared" si="1"/>
        <v>ND2</v>
      </c>
      <c r="F84" s="121" t="str">
        <f t="shared" si="2"/>
        <v>ND2</v>
      </c>
      <c r="G84" s="121">
        <f t="shared" si="3"/>
        <v>2.9960000000000001E-5</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0.99860932999999996</v>
      </c>
      <c r="D87" s="121" t="str">
        <f t="shared" si="0"/>
        <v>ND2</v>
      </c>
      <c r="E87" s="121" t="str">
        <f t="shared" si="1"/>
        <v>ND2</v>
      </c>
      <c r="F87" s="121" t="str">
        <f t="shared" si="2"/>
        <v>ND2</v>
      </c>
      <c r="G87" s="121">
        <f t="shared" si="3"/>
        <v>0.99860932999999996</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04487287-EA2C-47E6-859F-1DCAD63E7745}"/>
</file>

<file path=customXml/itemProps2.xml><?xml version="1.0" encoding="utf-8"?>
<ds:datastoreItem xmlns:ds="http://schemas.openxmlformats.org/officeDocument/2006/customXml" ds:itemID="{06019AED-4179-4CC4-B6C3-CCDBF7EF9CD8}"/>
</file>

<file path=customXml/itemProps3.xml><?xml version="1.0" encoding="utf-8"?>
<ds:datastoreItem xmlns:ds="http://schemas.openxmlformats.org/officeDocument/2006/customXml" ds:itemID="{1DA3D633-AB25-4052-8511-7F500E3CB6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2024-06-17T16:17:00Z</dcterms:created>
  <dcterms:modified xsi:type="dcterms:W3CDTF">2024-06-19T11:11:21Z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