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0" documentId="13_ncr:1_{3B66881E-69B1-4C52-83F3-2FD6C687B80C}" xr6:coauthVersionLast="47" xr6:coauthVersionMax="47" xr10:uidLastSave="{00000000-0000-0000-0000-000000000000}"/>
  <bookViews>
    <workbookView xWindow="22932" yWindow="-4512" windowWidth="30936" windowHeight="16896"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G617" i="19" s="1"/>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9"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F492" i="9"/>
  <c r="F490" i="9"/>
  <c r="F488" i="9"/>
  <c r="D487" i="9"/>
  <c r="G493" i="9" s="1"/>
  <c r="C487" i="9"/>
  <c r="F493" i="9" s="1"/>
  <c r="G486" i="9"/>
  <c r="F486" i="9"/>
  <c r="G485" i="9"/>
  <c r="F485" i="9"/>
  <c r="G484" i="9"/>
  <c r="F484" i="9"/>
  <c r="G483" i="9"/>
  <c r="F483" i="9"/>
  <c r="G482" i="9"/>
  <c r="F482" i="9"/>
  <c r="G481" i="9"/>
  <c r="F481" i="9"/>
  <c r="G480" i="9"/>
  <c r="F480" i="9"/>
  <c r="G479" i="9"/>
  <c r="G487" i="9" s="1"/>
  <c r="F479" i="9"/>
  <c r="F487" i="9" s="1"/>
  <c r="F471" i="9"/>
  <c r="F467" i="9"/>
  <c r="D465" i="9"/>
  <c r="G471" i="9" s="1"/>
  <c r="C465" i="9"/>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G365" i="9"/>
  <c r="D365" i="9"/>
  <c r="C365" i="9"/>
  <c r="G364" i="9"/>
  <c r="F364" i="9"/>
  <c r="G363" i="9"/>
  <c r="F363" i="9"/>
  <c r="G362" i="9"/>
  <c r="F362" i="9"/>
  <c r="G361" i="9"/>
  <c r="F361" i="9"/>
  <c r="G360" i="9"/>
  <c r="F360" i="9"/>
  <c r="G359" i="9"/>
  <c r="F359" i="9"/>
  <c r="G358" i="9"/>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3" i="9"/>
  <c r="G249" i="9"/>
  <c r="D249" i="9"/>
  <c r="C249" i="9"/>
  <c r="G248" i="9"/>
  <c r="F248" i="9"/>
  <c r="G247" i="9"/>
  <c r="F247" i="9"/>
  <c r="G246" i="9"/>
  <c r="F246" i="9"/>
  <c r="G245" i="9"/>
  <c r="F245" i="9"/>
  <c r="G244" i="9"/>
  <c r="F244" i="9"/>
  <c r="G243" i="9"/>
  <c r="F243" i="9"/>
  <c r="G242" i="9"/>
  <c r="F242" i="9"/>
  <c r="G241" i="9"/>
  <c r="F241" i="9"/>
  <c r="F249" i="9" s="1"/>
  <c r="D227" i="9"/>
  <c r="G232" i="9" s="1"/>
  <c r="C227" i="9"/>
  <c r="F233" i="9" s="1"/>
  <c r="G226" i="9"/>
  <c r="F226" i="9"/>
  <c r="G225" i="9"/>
  <c r="F225" i="9"/>
  <c r="G224" i="9"/>
  <c r="F224" i="9"/>
  <c r="G223" i="9"/>
  <c r="F223" i="9"/>
  <c r="G222" i="9"/>
  <c r="F222" i="9"/>
  <c r="G221" i="9"/>
  <c r="F221" i="9"/>
  <c r="G220" i="9"/>
  <c r="F220" i="9"/>
  <c r="G219" i="9"/>
  <c r="G227" i="9" s="1"/>
  <c r="F219" i="9"/>
  <c r="F227" i="9" s="1"/>
  <c r="G214"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16" i="9"/>
  <c r="C15" i="9"/>
  <c r="F24" i="9" s="1"/>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09" i="8" s="1"/>
  <c r="C207" i="8"/>
  <c r="C179" i="8"/>
  <c r="F184" i="8" s="1"/>
  <c r="F174" i="8"/>
  <c r="D167" i="8"/>
  <c r="C167" i="8"/>
  <c r="G166" i="8"/>
  <c r="F166" i="8"/>
  <c r="G165" i="8"/>
  <c r="F165" i="8"/>
  <c r="G164" i="8"/>
  <c r="G167" i="8" s="1"/>
  <c r="F164" i="8"/>
  <c r="F167" i="8" s="1"/>
  <c r="D156" i="8"/>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F295" i="8"/>
  <c r="D291" i="8"/>
  <c r="F293" i="8"/>
  <c r="D295" i="8"/>
  <c r="G293" i="8"/>
  <c r="C293" i="8"/>
  <c r="D293" i="8"/>
  <c r="D307" i="8"/>
  <c r="C291" i="8"/>
  <c r="C295" i="8"/>
  <c r="F307" i="8"/>
  <c r="C307" i="8"/>
  <c r="F101" i="8" l="1"/>
  <c r="F105" i="8"/>
  <c r="F93" i="8"/>
  <c r="F94" i="8"/>
  <c r="F95" i="8"/>
  <c r="F96" i="8"/>
  <c r="F97" i="8"/>
  <c r="F98" i="8"/>
  <c r="F99" i="8"/>
  <c r="F103" i="8"/>
  <c r="F213" i="8"/>
  <c r="F193" i="8"/>
  <c r="F197" i="8"/>
  <c r="F201" i="8"/>
  <c r="F205" i="8"/>
  <c r="F195" i="8"/>
  <c r="F199" i="8"/>
  <c r="F203" i="8"/>
  <c r="G104" i="8"/>
  <c r="G102" i="8"/>
  <c r="G99" i="8"/>
  <c r="G97" i="8"/>
  <c r="G95" i="8"/>
  <c r="G93" i="8"/>
  <c r="G105" i="8"/>
  <c r="G103" i="8"/>
  <c r="G101" i="8"/>
  <c r="G98" i="8"/>
  <c r="G96" i="8"/>
  <c r="G94" i="8"/>
  <c r="F59" i="8"/>
  <c r="F61" i="8"/>
  <c r="F79" i="8"/>
  <c r="F102" i="8"/>
  <c r="G162" i="8"/>
  <c r="G161" i="8"/>
  <c r="G160" i="8"/>
  <c r="G157" i="8"/>
  <c r="G158" i="8"/>
  <c r="G159" i="8"/>
  <c r="F161" i="8"/>
  <c r="F177" i="8"/>
  <c r="F180" i="8"/>
  <c r="F214" i="8"/>
  <c r="F212" i="8"/>
  <c r="F210" i="8"/>
  <c r="F206" i="8"/>
  <c r="F204" i="8"/>
  <c r="F202" i="8"/>
  <c r="F200" i="8"/>
  <c r="F198" i="8"/>
  <c r="F196" i="8"/>
  <c r="F194" i="8"/>
  <c r="F211" i="8"/>
  <c r="F215" i="8"/>
  <c r="F20" i="9"/>
  <c r="G229" i="9"/>
  <c r="G231" i="9"/>
  <c r="G233" i="9"/>
  <c r="G254" i="9"/>
  <c r="G252" i="9"/>
  <c r="G250" i="9"/>
  <c r="G251" i="9"/>
  <c r="G255" i="9"/>
  <c r="F470" i="9"/>
  <c r="F468" i="9"/>
  <c r="F466" i="9"/>
  <c r="F469" i="9"/>
  <c r="F41" i="10"/>
  <c r="F39" i="10"/>
  <c r="F40" i="10"/>
  <c r="G158" i="11"/>
  <c r="F157" i="8"/>
  <c r="F158" i="8"/>
  <c r="F159" i="8"/>
  <c r="F160" i="8"/>
  <c r="F187" i="8"/>
  <c r="F185" i="8"/>
  <c r="F183" i="8"/>
  <c r="F181" i="8"/>
  <c r="F178" i="8"/>
  <c r="F175" i="8"/>
  <c r="F179" i="8" s="1"/>
  <c r="F182" i="8"/>
  <c r="F186" i="8"/>
  <c r="F17" i="22"/>
  <c r="F18" i="19"/>
  <c r="F17" i="19"/>
  <c r="F16" i="19"/>
  <c r="F19" i="19" s="1"/>
  <c r="F25" i="9"/>
  <c r="F23" i="9"/>
  <c r="F21" i="9"/>
  <c r="F19" i="9"/>
  <c r="F17" i="9"/>
  <c r="F14" i="9"/>
  <c r="F12" i="9"/>
  <c r="F18" i="9"/>
  <c r="F22" i="9"/>
  <c r="F26" i="9"/>
  <c r="G17" i="22"/>
  <c r="G17" i="19"/>
  <c r="G18" i="19"/>
  <c r="G16" i="19"/>
  <c r="G19" i="19" s="1"/>
  <c r="G228" i="9"/>
  <c r="G230" i="9"/>
  <c r="G163" i="11"/>
  <c r="G161" i="11"/>
  <c r="G159" i="11"/>
  <c r="G160" i="11"/>
  <c r="F228" i="9"/>
  <c r="F229" i="9"/>
  <c r="F230" i="9"/>
  <c r="F231" i="9"/>
  <c r="F232" i="9"/>
  <c r="F255" i="9"/>
  <c r="F254" i="9"/>
  <c r="F253" i="9"/>
  <c r="F252" i="9"/>
  <c r="F251" i="9"/>
  <c r="F250" i="9"/>
  <c r="F489" i="9"/>
  <c r="F491" i="9"/>
  <c r="G180" i="11"/>
  <c r="G182" i="11"/>
  <c r="F28" i="19"/>
  <c r="F31" i="19"/>
  <c r="F35" i="19"/>
  <c r="F38" i="19"/>
  <c r="F36" i="19"/>
  <c r="F34" i="19"/>
  <c r="F32" i="19"/>
  <c r="F29" i="19"/>
  <c r="F27" i="19"/>
  <c r="F30" i="19" s="1"/>
  <c r="F33" i="19"/>
  <c r="F37" i="19"/>
  <c r="G466" i="9"/>
  <c r="G467" i="9"/>
  <c r="G468" i="9"/>
  <c r="G469" i="9"/>
  <c r="G470" i="9"/>
  <c r="G488" i="9"/>
  <c r="G489" i="9"/>
  <c r="G490" i="9"/>
  <c r="G491" i="9"/>
  <c r="G492" i="9"/>
  <c r="F153" i="10"/>
  <c r="F155" i="10"/>
  <c r="F157" i="10"/>
  <c r="F158" i="11"/>
  <c r="F159" i="11"/>
  <c r="F160" i="11"/>
  <c r="F161" i="11"/>
  <c r="F162" i="11"/>
  <c r="F180" i="11"/>
  <c r="F181" i="11"/>
  <c r="F182" i="11"/>
  <c r="F183" i="11"/>
  <c r="F184" i="11"/>
  <c r="G615" i="19"/>
  <c r="G619" i="19" s="1"/>
  <c r="F100" i="8" l="1"/>
  <c r="F207" i="8"/>
  <c r="F15" i="9"/>
  <c r="F42" i="10"/>
  <c r="F208" i="8"/>
  <c r="G100"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<sst xmlns="http://schemas.openxmlformats.org/spreadsheetml/2006/main" count="3900" uniqueCount="2805">
  <si>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</si>
  <si>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</si>
  <si>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</si>
  <si>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</si>
  <si>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</si>
  <si>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</si>
  <si>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</si>
  <si>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</si>
  <si>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</si>
  <si>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</si>
  <si>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</si>
  <si>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</si>
  <si>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</si>
  <si>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</si>
  <si>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</si>
  <si>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</si>
  <si>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</si>
  <si>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</si>
  <si>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</si>
  <si>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</si>
  <si>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</si>
  <si>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</si>
  <si>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</si>
  <si>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</si>
  <si>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</si>
  <si>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</si>
  <si>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</si>
  <si>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</si>
  <si>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</si>
  <si>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</si>
  <si>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</si>
  <si>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</si>
  <si>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</si>
  <si>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</si>
  <si>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</si>
  <si>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</si>
  <si>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</si>
  <si>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</si>
  <si>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</si>
  <si>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</si>
  <si>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</si>
  <si>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</si>
  <si>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</si>
  <si>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</si>
  <si>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</si>
  <si>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</si>
  <si>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</si>
  <si>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</si>
  <si>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</si>
  <si>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</si>
  <si>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</si>
  <si>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</si>
  <si>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</si>
  <si>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</si>
  <si>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</si>
  <si>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</si>
  <si>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</si>
  <si>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</si>
  <si>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</si>
  <si>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</si>
  <si>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</si>
  <si>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</si>
  <si>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</si>
  <si>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</si>
  <si>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</si>
  <si>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</si>
  <si>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</si>
  <si>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</si>
  <si>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</si>
  <si>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</si>
  <si>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</si>
  <si>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</si>
  <si>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</si>
  <si>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</si>
  <si>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</si>
  <si>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</si>
  <si>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</si>
  <si>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</si>
  <si>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</si>
  <si>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</si>
  <si>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</si>
  <si>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</si>
  <si>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</si>
  <si>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</si>
  <si>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</si>
  <si>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</si>
  <si>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</si>
  <si>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</si>
  <si>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</si>
  <si>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</si>
  <si>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</si>
  <si>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</si>
  <si>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</si>
  <si>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</si>
  <si>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</si>
  <si>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</si>
  <si>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</si>
  <si>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</si>
  <si>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</si>
  <si>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</si>
  <si>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</si>
  <si>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</si>
  <si>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</si>
  <si>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</si>
  <si>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</si>
  <si>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</si>
  <si>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</si>
  <si>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</si>
  <si>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</si>
  <si>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</si>
  <si>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</si>
  <si>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</si>
  <si>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</si>
  <si>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</si>
  <si>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</si>
  <si>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</si>
  <si>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</si>
  <si>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</si>
  <si>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</si>
  <si>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</si>
  <si>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</si>
  <si>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</si>
  <si>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</si>
  <si>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</si>
  <si>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</si>
  <si>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</si>
  <si>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</si>
  <si>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</si>
  <si>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</si>
  <si>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</si>
  <si>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</si>
  <si>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</si>
  <si>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</si>
  <si>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</si>
  <si>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</si>
  <si>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</si>
  <si>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</si>
  <si>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</si>
  <si>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</si>
  <si>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</si>
  <si>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</si>
  <si>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</si>
  <si>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</si>
  <si>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</si>
  <si>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</si>
  <si>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</si>
  <si>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</si>
  <si>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</si>
  <si>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</si>
  <si>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</si>
  <si>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</si>
  <si>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</si>
  <si>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</si>
  <si>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</si>
  <si>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</si>
  <si>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</si>
  <si>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</si>
  <si>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</si>
  <si>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</si>
  <si>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</si>
  <si>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</si>
  <si>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</si>
  <si>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</si>
  <si>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</si>
  <si>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</si>
  <si>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</si>
  <si>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</si>
  <si>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</si>
  <si>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</si>
  <si>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</si>
  <si>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</si>
  <si>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</si>
  <si>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</si>
  <si>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</si>
  <si>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</si>
  <si>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</si>
  <si>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</si>
  <si>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</si>
  <si>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</si>
  <si>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</si>
  <si>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</si>
  <si>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</si>
  <si>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</si>
  <si>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</si>
  <si>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</si>
  <si>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</si>
  <si>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</si>
  <si>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</si>
  <si>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</si>
  <si>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</si>
  <si>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</si>
  <si>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</si>
  <si>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</si>
  <si>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</si>
  <si>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</si>
  <si>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</si>
  <si>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</si>
  <si>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</si>
  <si>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</si>
  <si>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</si>
  <si>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</si>
  <si>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</si>
  <si>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</si>
  <si>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</si>
  <si>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</si>
  <si>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</si>
  <si>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</si>
  <si>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</si>
  <si>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</si>
  <si>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</si>
  <si>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</si>
  <si>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</si>
  <si>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</si>
  <si>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</si>
  <si>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</si>
  <si>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</si>
  <si>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</si>
  <si>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</si>
  <si>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</si>
  <si>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</si>
  <si>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</si>
  <si>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</si>
  <si>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</si>
  <si>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</si>
  <si>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</si>
  <si>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</si>
  <si>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</si>
  <si>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</si>
  <si>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</si>
  <si>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</si>
  <si>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</si>
  <si>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</si>
  <si>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</si>
  <si>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</si>
  <si>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</si>
  <si>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</si>
  <si>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</si>
  <si>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</si>
  <si>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</si>
  <si>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</si>
  <si>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</si>
  <si>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</si>
  <si>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</si>
  <si>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</si>
  <si>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</si>
  <si>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</si>
  <si>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</si>
  <si>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</si>
  <si>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</si>
  <si>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</si>
  <si>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</si>
  <si>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</si>
  <si>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</si>
  <si>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</si>
  <si>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</si>
  <si>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</si>
  <si>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</si>
  <si>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</si>
  <si>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</si>
  <si>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</si>
  <si>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</si>
  <si>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</si>
  <si>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</si>
  <si>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</si>
  <si>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</si>
  <si>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</si>
  <si>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</si>
  <si>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</si>
  <si>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</si>
  <si>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</si>
  <si>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</si>
  <si>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</si>
  <si>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</si>
  <si>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</si>
  <si>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</si>
  <si>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</si>
  <si>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</si>
  <si>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</si>
  <si>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</si>
  <si>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</si>
  <si>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</si>
  <si>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</si>
  <si>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</si>
  <si>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</si>
  <si>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</si>
  <si>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</si>
  <si>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</si>
  <si>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</si>
  <si>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</si>
  <si>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</si>
  <si>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</si>
  <si>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</si>
  <si>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</si>
  <si>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</si>
  <si>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</si>
  <si>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</si>
  <si>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</si>
  <si>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</si>
  <si>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</si>
  <si>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</si>
  <si>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</si>
  <si>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</si>
  <si>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</si>
  <si>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</si>
  <si>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</si>
  <si>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</si>
  <si>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</si>
  <si>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</si>
  <si>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</si>
  <si>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</si>
  <si>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</si>
  <si>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</si>
  <si>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</si>
  <si>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</si>
  <si>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</si>
  <si>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</si>
  <si>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</si>
  <si>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</si>
  <si>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</si>
  <si>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</si>
  <si>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</si>
  <si>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</si>
  <si>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</si>
  <si>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</si>
  <si>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</si>
  <si>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</si>
  <si>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</si>
  <si>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</si>
  <si>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</si>
  <si>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</si>
  <si>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</si>
  <si>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</si>
  <si>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</si>
  <si>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</si>
  <si>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</si>
  <si>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</si>
  <si>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</si>
  <si>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</si>
  <si>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</si>
  <si>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</si>
  <si>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</si>
  <si>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</si>
  <si>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</si>
  <si>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</si>
  <si>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</si>
  <si>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</si>
  <si>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</si>
  <si>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</si>
  <si>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</si>
  <si>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</si>
  <si>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</si>
  <si>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</si>
  <si>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</si>
  <si>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</si>
  <si>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</si>
  <si>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</si>
  <si>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</si>
  <si>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</si>
  <si>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</si>
  <si>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</si>
  <si>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</si>
  <si>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</si>
  <si>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</si>
  <si>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</si>
  <si>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</si>
  <si>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</si>
  <si>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</si>
  <si>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</si>
  <si>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</si>
  <si>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</si>
  <si>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</si>
  <si>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</si>
  <si>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</si>
  <si>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</si>
  <si>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</si>
  <si>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</si>
  <si>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</si>
  <si>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</si>
  <si>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</si>
  <si>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</si>
  <si>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</si>
  <si>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</si>
  <si>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</si>
  <si>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</si>
  <si>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</si>
  <si>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</si>
  <si>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</si>
  <si>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</si>
  <si>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</si>
  <si>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</si>
  <si>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</si>
  <si>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</si>
  <si>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</si>
  <si>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</si>
  <si>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</si>
  <si>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</si>
  <si>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</si>
  <si>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</si>
  <si>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</si>
  <si>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</si>
  <si>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</si>
  <si>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</si>
  <si>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</si>
  <si>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</si>
  <si>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</si>
  <si>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</si>
  <si>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</si>
  <si>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</si>
  <si>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</si>
  <si>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</si>
  <si>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</si>
  <si>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</si>
  <si>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</si>
  <si>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</si>
  <si>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</si>
  <si>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</si>
  <si>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</si>
  <si>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</si>
  <si>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</si>
  <si>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</si>
  <si>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</si>
  <si>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</si>
  <si>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</si>
  <si>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</si>
  <si>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</si>
  <si>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</si>
  <si>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</si>
  <si>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</si>
  <si>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</si>
  <si>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</si>
  <si>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</si>
  <si>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</si>
  <si>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</si>
  <si>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</si>
  <si>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</si>
  <si>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</si>
  <si>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</si>
  <si>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</si>
  <si>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</si>
  <si>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</si>
  <si>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</si>
  <si>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</si>
  <si>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</si>
  <si>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</si>
  <si>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</si>
  <si>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</si>
  <si>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</si>
  <si>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</si>
  <si>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</si>
  <si>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</si>
  <si>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</si>
  <si>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</si>
  <si>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</si>
  <si>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</si>
  <si>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</si>
  <si>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</si>
  <si>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</si>
  <si>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</si>
  <si>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</si>
  <si>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</si>
  <si>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</si>
  <si>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</si>
  <si>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</si>
  <si>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</si>
  <si>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</si>
  <si>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</si>
  <si>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</si>
  <si>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</si>
  <si>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</si>
  <si>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</si>
  <si>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</si>
  <si>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</si>
  <si>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</si>
  <si>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</si>
  <si>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</si>
  <si>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</si>
  <si>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</si>
  <si>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</si>
  <si>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</si>
  <si>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</si>
  <si>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</si>
  <si>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</si>
  <si>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</si>
  <si>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</si>
  <si>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</si>
  <si>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</si>
  <si>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</si>
  <si>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</si>
  <si>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</si>
  <si>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</si>
  <si>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</si>
  <si>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</si>
  <si>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</si>
  <si>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</si>
  <si>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</si>
  <si>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</si>
  <si>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</si>
  <si>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</si>
  <si>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</si>
  <si>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</si>
  <si>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</si>
  <si>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</si>
  <si>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</si>
  <si>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</si>
  <si>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</si>
  <si>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</si>
  <si>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</si>
  <si>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</si>
  <si>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</si>
  <si>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</si>
  <si>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</si>
  <si>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</si>
  <si>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</si>
  <si>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</si>
  <si>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</si>
  <si>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</si>
  <si>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</si>
  <si>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</si>
  <si>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</si>
  <si>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</si>
  <si>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</si>
  <si>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</si>
  <si>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</si>
  <si>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</si>
  <si>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</si>
  <si>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</si>
  <si>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</si>
  <si>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</si>
  <si>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</si>
  <si>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</si>
  <si>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</si>
  <si>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</si>
  <si>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</si>
  <si>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</si>
  <si>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</si>
  <si>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</si>
  <si>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</si>
  <si>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</si>
  <si>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</si>
  <si>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</si>
  <si>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</si>
  <si>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</si>
  <si>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</si>
  <si>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</si>
  <si>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</si>
  <si>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</si>
  <si>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</si>
  <si>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</si>
  <si>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</si>
  <si>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</si>
  <si>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</si>
  <si>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</si>
  <si>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</si>
  <si>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</si>
  <si>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</si>
  <si>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</si>
  <si>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</si>
  <si>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</si>
  <si>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</si>
  <si>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</si>
  <si>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</si>
  <si>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</si>
  <si>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</si>
  <si>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</si>
  <si>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</si>
  <si>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</si>
  <si>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</si>
  <si>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</si>
  <si>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</si>
  <si>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</si>
  <si>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</si>
  <si>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</si>
  <si>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</si>
  <si>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</si>
  <si>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</si>
  <si>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</si>
  <si>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</si>
  <si>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</si>
  <si>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</si>
  <si>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</si>
  <si>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</si>
  <si>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</si>
  <si>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</si>
  <si>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</si>
  <si>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</si>
  <si>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</si>
  <si>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</si>
  <si>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</si>
  <si>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</si>
  <si>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</si>
  <si>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</si>
  <si>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</si>
  <si>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</si>
  <si>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</si>
  <si>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</si>
  <si>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</si>
  <si>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</si>
  <si>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</si>
  <si>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</si>
  <si>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</si>
  <si>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</si>
  <si>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</si>
  <si>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</si>
  <si>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</si>
  <si>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</si>
  <si>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</si>
  <si>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</si>
  <si>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</si>
  <si>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</si>
  <si>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</si>
  <si>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</si>
  <si>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</si>
  <si>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</si>
  <si>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</si>
  <si>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</si>
  <si>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</si>
  <si>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</si>
  <si>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</si>
  <si>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</si>
  <si>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</si>
  <si>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</si>
  <si>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</si>
  <si>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</si>
  <si>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</si>
  <si>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</si>
  <si>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</si>
  <si>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</si>
  <si>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</si>
  <si>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</si>
  <si>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</si>
  <si>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</si>
  <si>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</si>
  <si>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</si>
  <si>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</si>
  <si>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</si>
  <si>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</si>
  <si>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</si>
  <si>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</si>
  <si>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</si>
  <si>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</si>
  <si>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</si>
  <si>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</si>
  <si>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</si>
  <si>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</si>
  <si>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</si>
  <si>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</si>
  <si>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</si>
  <si>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</si>
  <si>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</si>
  <si>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</si>
  <si>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</si>
  <si>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</si>
  <si>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</si>
  <si>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</si>
  <si>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</si>
  <si>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</si>
  <si>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</si>
  <si>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</si>
  <si>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</si>
  <si>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</si>
  <si>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</si>
  <si>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</si>
  <si>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</si>
  <si>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</si>
  <si>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</si>
  <si>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</si>
  <si>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</si>
  <si>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</si>
  <si>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</si>
  <si>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</si>
  <si>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</si>
  <si>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</si>
  <si>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</si>
  <si>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</si>
  <si>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</si>
  <si>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</si>
  <si>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</si>
  <si>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</si>
  <si>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</si>
  <si>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</si>
  <si>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</si>
  <si>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</si>
  <si>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</si>
  <si>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</si>
  <si>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</si>
  <si>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</si>
  <si>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</si>
  <si>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</si>
  <si>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</si>
  <si>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</si>
  <si>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</si>
  <si>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</si>
  <si>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</si>
  <si>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</si>
  <si>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</si>
  <si>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</si>
  <si>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</si>
  <si>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</si>
  <si>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</si>
  <si>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</si>
  <si>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</si>
  <si>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</si>
  <si>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</si>
  <si>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</si>
  <si>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</si>
  <si>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</si>
  <si>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</si>
  <si>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</si>
  <si>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</si>
  <si>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</si>
  <si>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</si>
  <si>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</si>
  <si>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</si>
  <si>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</si>
  <si>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</si>
  <si>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</si>
  <si>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</si>
  <si>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</si>
  <si>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</si>
  <si>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</si>
  <si>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</si>
  <si>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</si>
  <si>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</si>
  <si>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</si>
  <si>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</si>
  <si>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</si>
  <si>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</si>
  <si>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</si>
  <si>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</si>
  <si>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</si>
  <si>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</si>
  <si>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</si>
  <si>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</si>
  <si>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</si>
  <si>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</si>
  <si>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</si>
  <si>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</si>
  <si>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</si>
  <si>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</si>
  <si>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</si>
  <si>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</si>
  <si>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</si>
  <si>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</si>
  <si>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</si>
  <si>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</si>
  <si>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</si>
  <si>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</si>
  <si>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</si>
  <si>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</si>
  <si>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</si>
  <si>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</si>
  <si>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</si>
  <si>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</si>
  <si>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</si>
  <si>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</si>
  <si>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</si>
  <si>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</si>
  <si>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</si>
  <si>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</si>
  <si>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</si>
  <si>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</si>
  <si>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</si>
  <si>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</si>
  <si>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</si>
  <si>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</si>
  <si>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</si>
  <si>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</si>
  <si>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</si>
  <si>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</si>
  <si>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</si>
  <si>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</si>
  <si>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</si>
  <si>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</si>
  <si>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</si>
  <si>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</si>
  <si>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</si>
  <si>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</si>
  <si>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</si>
  <si>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</si>
  <si>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</si>
  <si>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</si>
  <si>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</si>
  <si>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</si>
  <si>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</si>
  <si>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</si>
  <si>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</si>
  <si>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</si>
  <si>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</si>
  <si>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</si>
  <si>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</si>
  <si>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</si>
  <si>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</si>
  <si>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</si>
  <si>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</si>
  <si>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</si>
  <si>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</si>
  <si>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</si>
  <si>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</si>
  <si>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</si>
  <si>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</si>
  <si>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</si>
  <si>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</si>
  <si>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</si>
  <si>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</si>
  <si>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</si>
  <si>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</si>
  <si>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</si>
  <si>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</si>
  <si>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</si>
  <si>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</si>
  <si>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</si>
  <si>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</si>
  <si>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</si>
  <si>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</si>
  <si>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</si>
  <si>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</si>
  <si>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</si>
  <si>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</si>
  <si>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</si>
  <si>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</si>
  <si>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</si>
  <si>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</si>
  <si>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</si>
  <si>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</si>
  <si>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</si>
  <si>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</si>
  <si>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</si>
  <si>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</si>
  <si>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</si>
  <si>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</si>
  <si>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</si>
  <si>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</si>
  <si>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</si>
  <si>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</si>
  <si>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</si>
  <si>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</si>
  <si>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</si>
  <si>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</si>
  <si>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</si>
  <si>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</si>
  <si>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</si>
  <si>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</si>
  <si>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</si>
  <si>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</si>
  <si>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</si>
  <si>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</si>
  <si>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</si>
  <si>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</si>
  <si>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</si>
  <si>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</si>
  <si>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</si>
  <si>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</si>
  <si>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</si>
  <si>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</si>
  <si>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</si>
  <si>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</si>
  <si>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</si>
  <si>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</si>
  <si>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</si>
  <si>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</si>
  <si>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</si>
  <si>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</si>
  <si>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</si>
  <si>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</si>
  <si>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</si>
  <si>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</si>
  <si>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</si>
  <si>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</si>
  <si>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</si>
  <si>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</si>
  <si>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</si>
  <si>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</si>
  <si>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</si>
  <si>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</si>
  <si>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</si>
  <si>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</si>
  <si>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</si>
  <si>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</si>
  <si>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</si>
  <si>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</si>
  <si>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</si>
  <si>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</si>
  <si>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</si>
  <si>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</si>
  <si>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</si>
  <si>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</si>
  <si>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</si>
  <si>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</si>
  <si>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</si>
  <si>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</si>
  <si>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</si>
  <si>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</si>
  <si>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</si>
  <si>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</si>
  <si>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</si>
  <si>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</si>
  <si>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</si>
  <si>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</si>
  <si>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</si>
  <si>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</si>
  <si>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</si>
  <si>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</si>
  <si>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</si>
  <si>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</si>
  <si>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</si>
  <si>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</si>
  <si>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</si>
  <si>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</si>
  <si>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</si>
  <si>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</si>
  <si>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</si>
  <si>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</si>
  <si>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</si>
  <si>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</si>
  <si>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</si>
  <si>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</si>
  <si>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</si>
  <si>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</si>
  <si>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</si>
  <si>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</si>
  <si>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</si>
  <si>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</si>
  <si>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</si>
  <si>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</si>
  <si>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</si>
  <si>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</si>
  <si>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</si>
  <si>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</si>
  <si>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</si>
  <si>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</si>
  <si>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</si>
  <si>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</si>
  <si>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</si>
  <si>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</si>
  <si>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</si>
  <si>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</si>
  <si>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</si>
  <si>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</si>
  <si>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</si>
  <si>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</si>
  <si>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</si>
  <si>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</si>
  <si>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</si>
  <si>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</si>
  <si>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</si>
  <si>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</si>
  <si>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</si>
  <si>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</si>
  <si>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</si>
  <si>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</si>
  <si>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</si>
  <si>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</si>
  <si>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</si>
  <si>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</si>
  <si>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</si>
  <si>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</si>
  <si>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</si>
  <si>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</si>
  <si>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</si>
  <si>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</si>
  <si>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</si>
  <si>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</si>
  <si>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</si>
  <si>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</si>
  <si>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</si>
  <si>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</si>
  <si>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</si>
  <si>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</si>
  <si>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</si>
  <si>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</si>
  <si>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</si>
  <si>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</si>
  <si>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</si>
  <si>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</si>
  <si>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</si>
  <si>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</si>
  <si>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</si>
  <si>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</si>
  <si>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</si>
  <si>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</si>
  <si>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</si>
  <si>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</si>
  <si>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</si>
  <si>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</si>
  <si>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</si>
  <si>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</si>
  <si>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</si>
  <si>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</si>
  <si>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</si>
  <si>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</si>
  <si>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</si>
  <si>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</si>
  <si>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</si>
  <si>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</si>
  <si>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</si>
  <si>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</si>
  <si>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</si>
  <si>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</si>
  <si>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</si>
  <si>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</si>
  <si>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</si>
  <si>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</si>
  <si>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</si>
  <si>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</si>
  <si>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</si>
  <si>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</si>
  <si>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</si>
  <si>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</si>
  <si>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</si>
  <si>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</si>
  <si>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</si>
  <si>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</si>
  <si>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</si>
  <si>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</si>
  <si>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</si>
  <si>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</si>
  <si>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</si>
  <si>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</si>
  <si>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</si>
  <si>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</si>
  <si>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</si>
  <si>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</si>
  <si>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</si>
  <si>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</si>
  <si>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</si>
  <si>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</si>
  <si>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</si>
  <si>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</si>
  <si>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</si>
  <si>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</si>
  <si>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</si>
  <si>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</si>
  <si>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</si>
  <si>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</si>
  <si>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</si>
  <si>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</si>
  <si>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</si>
  <si>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</si>
  <si>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</si>
  <si>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</si>
  <si>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</si>
  <si>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</si>
  <si>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</si>
  <si>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</si>
  <si>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</si>
  <si>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</si>
  <si>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</si>
  <si>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</si>
  <si>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</si>
  <si>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</si>
  <si>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</si>
  <si>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</si>
  <si>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</si>
  <si>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</si>
  <si>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</si>
  <si>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</si>
  <si>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</si>
  <si>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</si>
  <si>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</si>
  <si>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</si>
  <si>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</si>
  <si>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</si>
  <si>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</si>
  <si>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</si>
  <si>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</si>
  <si>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</si>
  <si>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</si>
  <si>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</si>
  <si>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</si>
  <si>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</si>
  <si>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</si>
  <si>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</si>
  <si>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</si>
  <si>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</si>
  <si>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</si>
  <si>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</si>
  <si>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</si>
  <si>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</si>
  <si>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</si>
  <si>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</si>
  <si>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</si>
  <si>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</si>
  <si>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</si>
  <si>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</si>
  <si>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</si>
  <si>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</si>
  <si>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</si>
  <si>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</si>
  <si>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</si>
  <si>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</si>
  <si>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</si>
  <si>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</si>
  <si>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</si>
  <si>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</si>
  <si>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</si>
  <si>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</si>
  <si>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</si>
  <si>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</si>
  <si>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</si>
  <si>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</si>
  <si>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</si>
  <si>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</si>
  <si>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</si>
  <si>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</si>
  <si>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</si>
  <si>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</si>
  <si>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</si>
  <si>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</si>
  <si>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</si>
  <si>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</si>
  <si>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</si>
  <si>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</si>
  <si>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</si>
  <si>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</si>
  <si>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</si>
  <si>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</si>
  <si>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</si>
  <si>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</si>
  <si>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</si>
  <si>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</si>
  <si>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</si>
  <si>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</si>
  <si>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</si>
  <si>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</si>
  <si>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</si>
  <si>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</si>
  <si>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</si>
  <si>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</si>
  <si>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</si>
  <si>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</si>
  <si>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</si>
  <si>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</si>
  <si>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</si>
  <si>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</si>
  <si>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</si>
  <si>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</si>
  <si>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</si>
  <si>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</si>
  <si>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</si>
  <si>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</si>
  <si>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</si>
  <si>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</si>
  <si>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</si>
  <si>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</si>
  <si>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</si>
  <si>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</si>
  <si>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</si>
  <si>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</si>
  <si>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</si>
  <si>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</si>
  <si>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</si>
  <si>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</si>
  <si>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</si>
  <si>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</si>
  <si>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</si>
  <si>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</si>
  <si>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</si>
  <si>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</si>
  <si>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</si>
  <si>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</si>
  <si>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</si>
  <si>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</si>
  <si>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</si>
  <si>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</si>
  <si>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</si>
  <si>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</si>
  <si>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</si>
  <si>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</si>
  <si>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</si>
  <si>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</si>
  <si>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</si>
  <si>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</si>
  <si>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</si>
  <si>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</si>
  <si>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</si>
  <si>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</si>
  <si>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</si>
  <si>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</si>
  <si>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</si>
  <si>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</si>
  <si>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</si>
  <si>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</si>
  <si>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</si>
  <si>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</si>
  <si>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</si>
  <si>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</si>
  <si>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</si>
  <si>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</si>
  <si>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</si>
  <si>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</si>
  <si>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</si>
  <si>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</si>
  <si>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</si>
  <si>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</si>
  <si>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</si>
  <si>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</si>
  <si>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</si>
  <si>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</si>
  <si>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</si>
  <si>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</si>
  <si>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</si>
  <si>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</si>
  <si>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</si>
  <si>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</si>
  <si>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</si>
  <si>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</si>
  <si>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</si>
  <si>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</si>
  <si>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</si>
  <si>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</si>
  <si>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</si>
  <si>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</si>
  <si>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</si>
  <si>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</si>
  <si>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</si>
  <si>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</si>
  <si>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</si>
  <si>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</si>
  <si>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</si>
  <si>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</si>
  <si>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</si>
  <si>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</si>
  <si>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</si>
  <si>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</si>
  <si>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</si>
  <si>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</si>
  <si>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</si>
  <si>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</si>
  <si>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</si>
  <si>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</si>
  <si>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</si>
  <si>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</si>
  <si>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</si>
  <si>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</si>
  <si>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</si>
  <si>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</si>
  <si>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</si>
  <si>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</si>
  <si>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</si>
  <si>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</si>
  <si>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</si>
  <si>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</si>
  <si>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</si>
  <si>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</si>
  <si>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</si>
  <si>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</si>
  <si>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</si>
  <si>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</si>
  <si>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</si>
  <si>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</si>
  <si>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</si>
  <si>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</si>
  <si>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</si>
  <si>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</si>
  <si>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</si>
  <si>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</si>
  <si>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</si>
  <si>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</si>
  <si>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</si>
  <si>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</si>
  <si>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</si>
  <si>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</si>
  <si>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</si>
  <si>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</si>
  <si>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</si>
  <si>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</si>
  <si>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</si>
  <si>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</si>
  <si>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</si>
  <si>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</si>
  <si>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</si>
  <si>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</si>
  <si>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</si>
  <si>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</si>
  <si>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</si>
  <si>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</si>
  <si>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</si>
  <si>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</si>
  <si>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</si>
  <si>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</si>
  <si>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</si>
  <si>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</si>
  <si>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</si>
  <si>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</si>
  <si>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</si>
  <si>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</si>
  <si>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</si>
  <si>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</si>
  <si>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</si>
  <si>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</si>
  <si>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</si>
  <si>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</si>
  <si>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</si>
  <si>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</si>
  <si>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</si>
  <si>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</si>
  <si>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</si>
  <si>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</si>
  <si>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</si>
  <si>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</si>
  <si>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</si>
  <si>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</si>
  <si>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</si>
  <si>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</si>
  <si>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</si>
  <si>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</si>
  <si>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</si>
  <si>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</si>
  <si>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</si>
  <si>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</si>
  <si>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</si>
  <si>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</si>
  <si>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</si>
  <si>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</si>
  <si>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</si>
  <si>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</si>
  <si>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</si>
  <si>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</si>
  <si>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</si>
  <si>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</si>
  <si>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</si>
  <si>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</si>
  <si>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</si>
  <si>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</si>
  <si>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</si>
  <si>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</si>
  <si>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</si>
  <si>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</si>
  <si>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</si>
  <si>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</si>
  <si>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</si>
  <si>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</si>
  <si>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</si>
  <si>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</si>
  <si>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</si>
  <si>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</si>
  <si>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</si>
  <si>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</si>
  <si>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</si>
  <si>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</si>
  <si>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</si>
  <si>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</si>
  <si>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</si>
  <si>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</si>
  <si>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</si>
  <si>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</si>
  <si>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</si>
  <si>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</si>
  <si>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</si>
  <si>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</si>
  <si>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</si>
  <si>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</si>
  <si>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</si>
  <si>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</si>
  <si>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</si>
  <si>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</si>
  <si>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</si>
  <si>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</si>
  <si>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</si>
  <si>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</si>
  <si>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</si>
  <si>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</si>
  <si>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</si>
  <si>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</si>
  <si>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</si>
  <si>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</si>
  <si>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</si>
  <si>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</si>
  <si>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</si>
  <si>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</si>
  <si>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</si>
  <si>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</si>
  <si>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</si>
  <si>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</si>
  <si>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</si>
  <si>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</si>
  <si>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</si>
  <si>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</si>
  <si>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</si>
  <si>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</si>
  <si>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</si>
  <si>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</si>
  <si>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</si>
  <si>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</si>
  <si>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</si>
  <si>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</si>
  <si>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</si>
  <si>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</si>
  <si>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</si>
  <si>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</si>
  <si>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</si>
  <si>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</si>
  <si>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</si>
  <si>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</si>
  <si>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</si>
  <si>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</si>
  <si>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</si>
  <si>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</si>
  <si>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</si>
  <si>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</si>
  <si>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</si>
  <si>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</si>
  <si>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</si>
  <si>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</si>
  <si>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</si>
  <si>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</si>
  <si>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</si>
  <si>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</si>
  <si>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</si>
  <si>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</si>
  <si>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</si>
  <si>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</si>
  <si>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</si>
  <si>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</si>
  <si>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</si>
  <si>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</si>
  <si>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</si>
  <si>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</si>
  <si>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</si>
  <si>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</si>
  <si>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</si>
  <si>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</si>
  <si>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</si>
  <si>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</si>
  <si>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</si>
  <si>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</si>
  <si>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</si>
  <si>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</si>
  <si>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</si>
  <si>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</si>
  <si>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</si>
  <si>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</si>
  <si>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</si>
  <si>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</si>
  <si>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</si>
  <si>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</si>
  <si>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</si>
  <si>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</si>
  <si>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</si>
  <si>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</si>
  <si>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</si>
  <si>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</si>
  <si>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</si>
  <si>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</si>
  <si>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</si>
  <si>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</si>
  <si>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</si>
  <si>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</si>
  <si>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</si>
  <si>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</si>
  <si>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</si>
  <si>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</si>
  <si>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</si>
  <si>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</si>
  <si>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</si>
  <si>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</si>
  <si>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</si>
  <si>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</si>
  <si>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</si>
  <si>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</si>
  <si>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</si>
  <si>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</si>
  <si>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</si>
  <si>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</si>
  <si>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</si>
  <si>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</si>
  <si>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</si>
  <si>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</si>
  <si>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</si>
  <si>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</si>
  <si>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</si>
  <si>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</si>
  <si>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</si>
  <si>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</si>
  <si>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</si>
  <si>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</si>
  <si>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</si>
  <si>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</si>
  <si>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</si>
  <si>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</si>
  <si>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</si>
  <si>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</si>
  <si>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</si>
  <si>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</si>
  <si>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</si>
  <si>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</si>
  <si>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</si>
  <si>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</si>
  <si>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</si>
  <si>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</si>
  <si>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</si>
  <si>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</si>
  <si>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</si>
  <si>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</si>
  <si>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</si>
  <si>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</si>
  <si>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</si>
  <si>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</si>
  <si>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</si>
  <si>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</si>
  <si>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</si>
  <si>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</si>
  <si>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</si>
  <si>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</si>
  <si>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</si>
  <si>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</si>
  <si>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</si>
  <si>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</si>
  <si>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</si>
  <si>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</si>
  <si>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</si>
  <si>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</si>
  <si>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</si>
  <si>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</si>
  <si>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</si>
  <si>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</si>
  <si>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</si>
  <si>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</si>
  <si>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</si>
  <si>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</si>
  <si>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</si>
  <si>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</si>
  <si>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</si>
  <si>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</si>
  <si>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</si>
  <si>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</si>
  <si>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</si>
  <si>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</si>
  <si>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</si>
  <si>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</si>
  <si>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</si>
  <si>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</si>
  <si>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</si>
  <si>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</si>
  <si>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</si>
  <si>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</si>
  <si>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</si>
  <si>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</si>
  <si>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</si>
  <si>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</si>
  <si>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</si>
  <si>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</si>
  <si>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</si>
  <si>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</si>
  <si>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</si>
  <si>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</si>
  <si>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</si>
  <si>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</si>
  <si>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</si>
  <si>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</si>
  <si>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</si>
  <si>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</si>
  <si>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</si>
  <si>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</si>
  <si>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</si>
  <si>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</si>
  <si>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</si>
  <si>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</si>
  <si>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</si>
  <si>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</si>
  <si>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</si>
  <si>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</si>
  <si>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</si>
  <si>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</si>
  <si>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</si>
  <si>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</si>
  <si>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</si>
  <si>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</si>
  <si>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</si>
  <si>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</si>
  <si>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</si>
  <si>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</si>
  <si>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</si>
  <si>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</si>
  <si>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</si>
  <si>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</si>
  <si>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</si>
  <si>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</si>
  <si>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</si>
  <si>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</si>
  <si>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</si>
  <si>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</si>
  <si>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</si>
  <si>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</si>
  <si>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</si>
  <si>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</si>
  <si>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</si>
  <si>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</si>
  <si>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</si>
  <si>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</si>
  <si>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</si>
  <si>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</si>
  <si>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</si>
  <si>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</si>
  <si>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</si>
  <si>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</si>
  <si>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</si>
  <si>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</si>
  <si>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</si>
  <si>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</si>
  <si>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</si>
  <si>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</si>
  <si>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</si>
  <si>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</si>
  <si>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</si>
  <si>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</si>
  <si>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</si>
  <si>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</si>
  <si>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</si>
  <si>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</si>
  <si>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</si>
  <si>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</si>
  <si>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</si>
  <si>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</si>
  <si>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</si>
  <si>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</si>
  <si>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</si>
  <si>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</si>
  <si>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</si>
  <si>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</si>
  <si>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</si>
  <si>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</si>
  <si>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</si>
  <si>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</si>
  <si>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</si>
  <si>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</si>
  <si>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</si>
  <si>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</si>
  <si>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</si>
  <si>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</si>
  <si>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</si>
  <si>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</si>
  <si>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</si>
  <si>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</si>
  <si>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</si>
  <si>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</si>
  <si>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</si>
  <si>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</si>
  <si>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</si>
  <si>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</si>
  <si>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</si>
  <si>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</si>
  <si>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</si>
  <si>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</si>
  <si>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</si>
  <si>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</si>
  <si>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</si>
  <si>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</si>
  <si>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</si>
  <si>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</si>
  <si>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</si>
  <si>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</si>
  <si>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</si>
  <si>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</si>
  <si>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</si>
  <si>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</si>
  <si>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</si>
  <si>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</si>
  <si>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</si>
  <si>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</si>
  <si>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</si>
  <si>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</si>
  <si>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</si>
  <si>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</si>
  <si>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</si>
  <si>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</si>
  <si>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</si>
  <si>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</si>
  <si>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</si>
  <si>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</si>
  <si>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</si>
  <si>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</si>
  <si>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</si>
  <si>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</si>
  <si>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</si>
  <si>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</si>
  <si>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</si>
  <si>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</si>
  <si>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</si>
  <si>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</si>
  <si>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</si>
  <si>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</si>
  <si>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</si>
  <si>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</si>
  <si>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</si>
  <si>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</si>
  <si>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</si>
  <si>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</si>
  <si>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</si>
  <si>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</si>
  <si>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</si>
  <si>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</si>
  <si>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</si>
  <si>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</si>
  <si>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</si>
  <si>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</si>
  <si>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</si>
  <si>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</si>
  <si>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</si>
  <si>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</si>
  <si>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</si>
  <si>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</si>
  <si>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</si>
  <si>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</si>
  <si>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</si>
  <si>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</si>
  <si>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</si>
  <si>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</si>
  <si>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</si>
  <si>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</si>
  <si>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</si>
  <si>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</si>
  <si>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</si>
  <si>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</si>
  <si>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</si>
  <si>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</si>
  <si>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</si>
  <si>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</si>
  <si>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</si>
  <si>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</si>
  <si>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</si>
  <si>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</si>
  <si>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</si>
  <si>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</si>
  <si>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</si>
  <si>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</si>
  <si>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</si>
  <si>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</si>
  <si>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</si>
  <si>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</si>
  <si>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</si>
  <si>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</si>
  <si>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</si>
  <si>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</si>
  <si>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</si>
  <si>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</si>
  <si>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</si>
  <si>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</si>
  <si>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</si>
  <si>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</si>
  <si>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</si>
  <si>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</si>
  <si>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</si>
  <si>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</si>
  <si>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</si>
  <si>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</si>
  <si>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</si>
  <si>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</si>
  <si>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</si>
  <si>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</si>
  <si>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</si>
  <si>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</si>
  <si>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</si>
  <si>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</si>
  <si>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</si>
  <si>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</si>
  <si>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</si>
  <si>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</si>
  <si>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</si>
  <si>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</si>
  <si>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</si>
  <si>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</si>
  <si>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</si>
  <si>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</si>
  <si>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</si>
  <si>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</si>
  <si>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</si>
  <si>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</si>
  <si>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</si>
  <si>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</si>
  <si>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</si>
  <si>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</si>
  <si>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</si>
  <si>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</si>
  <si>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</si>
  <si>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</si>
  <si>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</si>
  <si>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</si>
  <si>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</si>
  <si>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</si>
  <si>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</si>
  <si>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</si>
  <si>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</si>
  <si>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</si>
  <si>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</si>
  <si>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</si>
  <si>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</si>
  <si>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</si>
  <si>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</si>
  <si>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</si>
  <si>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</si>
  <si>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</si>
  <si>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</si>
  <si>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</si>
  <si>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</si>
  <si>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</si>
  <si>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</si>
  <si>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</si>
  <si>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</si>
  <si>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</si>
  <si>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</si>
  <si>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</si>
  <si>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</si>
  <si>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</si>
  <si>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</si>
  <si>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</si>
  <si>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</si>
  <si>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</si>
  <si>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</si>
  <si>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</si>
  <si>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</si>
  <si>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</si>
  <si>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</si>
  <si>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</si>
  <si>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</si>
  <si>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</si>
  <si>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</si>
  <si>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</si>
  <si>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</si>
  <si>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</si>
  <si>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</si>
  <si>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</si>
  <si>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</si>
  <si>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</si>
  <si>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</si>
  <si>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</si>
  <si>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</si>
  <si>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</si>
  <si>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</si>
  <si>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</si>
  <si>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</si>
  <si>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</si>
  <si>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</si>
  <si>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</si>
  <si>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</si>
  <si>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</si>
  <si>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</si>
  <si>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</si>
  <si>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</si>
  <si>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</si>
  <si>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</si>
  <si>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</si>
  <si>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</si>
  <si>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</si>
  <si>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</si>
  <si>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</si>
  <si>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</si>
  <si>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</si>
  <si>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</si>
  <si>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</si>
  <si>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</si>
  <si>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</si>
  <si>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</si>
  <si>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</si>
  <si>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</si>
  <si>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</si>
  <si>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</si>
  <si>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</si>
  <si>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</si>
  <si>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</si>
  <si>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</si>
  <si>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</si>
  <si>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</si>
  <si>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</si>
  <si>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</si>
  <si>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</si>
  <si>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</si>
  <si>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</si>
  <si>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</si>
  <si>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</si>
  <si>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</si>
  <si>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</si>
  <si>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</si>
  <si>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</si>
  <si>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</si>
  <si>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</si>
  <si>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</si>
  <si>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</si>
  <si>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</si>
  <si>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</si>
  <si>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</si>
  <si>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</si>
  <si>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</si>
  <si>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</si>
  <si>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</si>
  <si>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</si>
  <si>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</si>
  <si>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</si>
  <si>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</si>
  <si>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</si>
  <si>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</si>
  <si>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</si>
  <si>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</si>
  <si>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</si>
  <si>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</si>
  <si>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</si>
  <si>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</si>
  <si>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</si>
  <si>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</si>
  <si>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</si>
  <si>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</si>
  <si>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</si>
  <si>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</si>
  <si>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</si>
  <si>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</si>
  <si>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</si>
  <si>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</si>
  <si>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</si>
  <si>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</si>
  <si>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</si>
  <si>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</si>
  <si>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</si>
  <si>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</si>
  <si>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</si>
  <si>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</si>
  <si>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</si>
  <si>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</si>
  <si>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</si>
  <si>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</si>
  <si>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</si>
  <si>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</si>
  <si>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</si>
  <si>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</si>
  <si>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</si>
  <si>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</si>
  <si>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</si>
  <si>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</si>
  <si>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</si>
  <si>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</si>
  <si>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</si>
  <si>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</si>
  <si>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</si>
  <si>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</si>
  <si>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</si>
  <si>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</si>
  <si>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</si>
  <si>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</si>
  <si>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</si>
  <si>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</si>
  <si>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</si>
  <si>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</si>
  <si>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</si>
  <si>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</si>
  <si>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</si>
  <si>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</si>
  <si>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</si>
  <si>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</si>
  <si>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</si>
  <si>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</si>
  <si>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</si>
  <si>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</si>
  <si>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</si>
  <si>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</si>
  <si>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</si>
  <si>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</si>
  <si>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</si>
  <si>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</si>
  <si>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</si>
  <si>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</si>
  <si>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</si>
  <si>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</si>
  <si>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</si>
  <si>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</si>
  <si>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</si>
  <si>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</si>
  <si>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</si>
  <si>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</si>
  <si>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</si>
  <si>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</si>
  <si>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</si>
  <si>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</si>
  <si>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</si>
  <si>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</si>
  <si>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</si>
  <si>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</si>
  <si>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</si>
  <si>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</si>
  <si>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</si>
  <si>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</si>
  <si>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</si>
  <si>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</si>
  <si>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</si>
  <si>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</si>
  <si>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</si>
  <si>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</si>
  <si>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</si>
  <si>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</si>
  <si>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</si>
  <si>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</si>
  <si>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</si>
  <si>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</si>
  <si>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</si>
  <si>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</si>
  <si>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</si>
  <si>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</si>
  <si>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</si>
  <si>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</si>
  <si>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</si>
  <si>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</si>
  <si>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</si>
  <si>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</si>
  <si>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</si>
  <si>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</si>
  <si>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</si>
  <si>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</si>
  <si>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</si>
  <si>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</si>
  <si>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</si>
  <si>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</si>
  <si>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</si>
  <si>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</si>
  <si>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</si>
  <si>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</si>
  <si>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</si>
  <si>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</si>
  <si>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</si>
  <si>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</si>
  <si>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</si>
  <si>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</si>
  <si>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</si>
  <si>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</si>
  <si>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</si>
  <si>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</si>
  <si>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</si>
  <si>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</si>
  <si>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</si>
  <si>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</si>
  <si>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</si>
  <si>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</si>
  <si>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</si>
  <si>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</si>
  <si>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</si>
  <si>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</si>
  <si>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</si>
  <si>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</si>
  <si>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</si>
  <si>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</si>
  <si>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</si>
  <si>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</si>
  <si>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</si>
  <si>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</si>
  <si>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</si>
  <si>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</si>
  <si>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</si>
  <si>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</si>
  <si>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</si>
  <si>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</si>
  <si>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</si>
  <si>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</si>
  <si>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</si>
  <si>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</si>
  <si>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</si>
  <si>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</si>
  <si>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</si>
  <si>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</si>
  <si>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</si>
  <si>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</si>
  <si>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</si>
  <si>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</si>
  <si>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</si>
  <si>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</si>
  <si>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</si>
  <si>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</si>
  <si>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</si>
  <si>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</si>
  <si>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</si>
  <si>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</si>
  <si>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</si>
  <si>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</si>
  <si>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</si>
  <si>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</si>
  <si>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</si>
  <si>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</si>
  <si>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</si>
  <si>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</si>
  <si>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</si>
  <si>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</si>
  <si>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</si>
  <si>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</si>
  <si>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</si>
  <si>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</si>
  <si>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</si>
  <si>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</si>
  <si>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</si>
  <si>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</si>
  <si>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</si>
  <si>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</si>
  <si>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</si>
  <si>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</si>
  <si>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</si>
  <si>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</si>
  <si>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</si>
  <si>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</si>
  <si>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</si>
  <si>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</si>
  <si>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</si>
  <si>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</si>
  <si>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</si>
  <si>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</si>
  <si>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</si>
  <si>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</si>
  <si>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</si>
  <si>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</si>
  <si>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</si>
  <si>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</si>
  <si>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</si>
  <si>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</si>
  <si>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</si>
  <si>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</si>
  <si>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</si>
  <si>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</si>
  <si>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</si>
  <si>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</si>
  <si>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</si>
  <si>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</si>
  <si>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</si>
  <si>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</si>
  <si>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</si>
  <si>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</si>
  <si>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</si>
  <si>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</si>
  <si>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</si>
  <si>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</si>
  <si>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</si>
  <si>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</si>
  <si>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</si>
  <si>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</si>
  <si>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</si>
  <si>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</si>
  <si>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</si>
  <si>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</si>
  <si>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</si>
  <si>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</si>
  <si>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</si>
  <si>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</si>
  <si>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</si>
  <si>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</si>
  <si>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</si>
  <si>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</si>
  <si>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</si>
  <si>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</si>
  <si>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</si>
  <si>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</si>
  <si>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</si>
  <si>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</si>
  <si>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</si>
  <si>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</si>
  <si>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</si>
  <si>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</si>
  <si>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</si>
  <si>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</si>
  <si>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</si>
  <si>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</si>
  <si>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</si>
  <si>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</si>
  <si>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</si>
  <si>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</si>
  <si>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</si>
  <si>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</si>
  <si>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</si>
  <si>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</si>
  <si>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</si>
  <si>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</si>
  <si>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</si>
  <si>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</si>
  <si>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</si>
  <si>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</si>
  <si>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</si>
  <si>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</si>
  <si>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</si>
  <si>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</si>
  <si>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</si>
  <si>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</si>
  <si>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</si>
  <si>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</si>
  <si>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</si>
  <si>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</si>
  <si>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</si>
  <si>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</si>
  <si>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</si>
  <si>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</si>
  <si>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</si>
  <si>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</si>
  <si>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</si>
  <si>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</si>
  <si>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</si>
  <si>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</si>
  <si>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</si>
  <si>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</si>
  <si>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</si>
  <si>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</si>
  <si>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</si>
  <si>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</si>
  <si>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</si>
  <si>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</si>
  <si>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</si>
  <si>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</si>
  <si>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</si>
  <si>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</si>
  <si>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</si>
  <si>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</si>
  <si>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</si>
  <si>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</si>
  <si>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</si>
  <si>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</si>
  <si>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</si>
  <si>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</si>
  <si>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</si>
  <si>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</si>
  <si>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</si>
  <si>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</si>
  <si>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</si>
  <si>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</si>
  <si>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</si>
  <si>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</si>
  <si>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</si>
  <si>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</si>
  <si>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</si>
  <si>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</si>
  <si>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</si>
  <si>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</si>
  <si>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</si>
  <si>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</si>
  <si>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</si>
  <si>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</si>
  <si>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</si>
  <si>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</si>
  <si>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</si>
  <si>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</si>
  <si>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</si>
  <si>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</si>
  <si>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</si>
  <si>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</si>
  <si>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</si>
  <si>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</si>
  <si>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</si>
  <si>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</si>
  <si>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</si>
  <si>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</si>
  <si>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</si>
  <si>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</si>
  <si>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</si>
  <si>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</si>
  <si>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</si>
  <si>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</si>
  <si>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</si>
  <si>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</si>
  <si>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</si>
  <si>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</si>
  <si>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</si>
  <si>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</si>
  <si>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</si>
  <si>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</si>
  <si>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</si>
  <si>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</si>
  <si>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</si>
  <si>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</si>
  <si>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</si>
  <si>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</si>
  <si>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</si>
  <si>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</si>
  <si>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</si>
  <si>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</si>
  <si>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</si>
  <si>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</si>
  <si>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</si>
  <si>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</si>
  <si>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</si>
  <si>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</si>
  <si>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</si>
  <si>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</si>
  <si>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</si>
  <si>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</si>
  <si>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</si>
  <si>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</si>
  <si>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</si>
  <si>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</si>
  <si>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</si>
  <si>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</si>
  <si>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</si>
  <si>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</si>
  <si>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</si>
  <si>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</si>
  <si>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</si>
  <si>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</si>
  <si>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</si>
  <si>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</si>
  <si>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</si>
  <si>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</si>
  <si>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</si>
  <si>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</si>
  <si>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</si>
  <si>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</si>
  <si>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</si>
  <si>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</si>
  <si>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</si>
  <si>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</si>
  <si>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</si>
  <si>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</si>
  <si>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</si>
  <si>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</si>
  <si>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</si>
  <si>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</si>
  <si>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</si>
  <si>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</si>
  <si>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</si>
  <si>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</si>
  <si>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</si>
  <si>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</si>
  <si>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</si>
  <si>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</si>
  <si>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</si>
  <si>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</si>
  <si>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</si>
  <si>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</si>
  <si>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</si>
  <si>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</si>
  <si>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</si>
  <si>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</si>
  <si>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</si>
  <si>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</si>
  <si>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</si>
  <si>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</si>
  <si>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</si>
  <si>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</si>
  <si>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</si>
  <si>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</si>
  <si>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</si>
  <si>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</si>
  <si>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</si>
  <si>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</si>
  <si>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</si>
  <si>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</si>
  <si>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</si>
  <si>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</si>
  <si>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</si>
  <si>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</si>
  <si>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</si>
  <si>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</si>
  <si>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</si>
  <si>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</si>
  <si>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</si>
  <si>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</si>
  <si>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</si>
  <si>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</si>
  <si>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</si>
  <si>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</si>
  <si>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</si>
  <si>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</si>
  <si>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</si>
  <si>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</si>
  <si>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</si>
  <si>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</si>
  <si>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</si>
  <si>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</si>
  <si>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</si>
  <si>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</si>
  <si>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</si>
  <si>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</si>
  <si>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</si>
  <si>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</si>
  <si>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</si>
  <si>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</si>
  <si>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</si>
  <si>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</si>
  <si>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</si>
  <si>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</si>
  <si>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</si>
  <si>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</si>
  <si>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</si>
  <si>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</si>
  <si>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</si>
  <si>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</si>
  <si>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</si>
  <si>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</si>
  <si>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</si>
  <si>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</si>
  <si>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</si>
  <si>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</si>
  <si>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</si>
  <si>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</si>
  <si>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</si>
  <si>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</si>
  <si>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</si>
  <si>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</si>
  <si>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</si>
  <si>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</si>
  <si>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</si>
  <si>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</si>
  <si>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</si>
  <si>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</si>
  <si>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</si>
  <si>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</si>
  <si>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</si>
  <si>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</si>
  <si>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</si>
  <si>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</si>
  <si>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</si>
  <si>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</si>
  <si>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</si>
  <si>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</si>
  <si>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</si>
  <si>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</si>
  <si>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</si>
  <si>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</si>
  <si>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</si>
  <si>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</si>
  <si>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</si>
  <si>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</si>
  <si>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</si>
  <si>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</si>
  <si>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</si>
  <si>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</si>
  <si>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</si>
  <si>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</si>
  <si>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</si>
  <si>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</si>
  <si>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</si>
  <si>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</si>
  <si>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</si>
  <si>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</si>
  <si>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</si>
  <si>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</si>
  <si>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</si>
  <si>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</si>
  <si>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</si>
  <si>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</si>
  <si>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</si>
  <si>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</si>
  <si>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</si>
  <si>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</si>
  <si>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</si>
  <si>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</si>
  <si>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</si>
  <si>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</si>
  <si>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</si>
  <si>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</si>
  <si>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</si>
  <si>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</si>
  <si>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</si>
  <si>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</si>
  <si>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</si>
  <si>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</si>
  <si>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</si>
  <si>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</si>
  <si>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</si>
  <si>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</si>
  <si>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</si>
  <si>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</si>
  <si>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</si>
  <si>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</si>
  <si>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</si>
  <si>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</si>
  <si>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</si>
  <si>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</si>
  <si>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</si>
  <si>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</si>
  <si>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</si>
  <si>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</si>
  <si>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</si>
  <si>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</si>
  <si>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</si>
  <si>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</si>
  <si>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</si>
  <si>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</si>
  <si>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</si>
  <si>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</si>
  <si>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</si>
  <si>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</si>
  <si>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</si>
  <si>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</si>
  <si>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</si>
  <si>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</si>
  <si>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</si>
  <si>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</si>
  <si>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</si>
  <si>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</si>
  <si>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</si>
  <si>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</si>
  <si>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</si>
  <si>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</si>
  <si>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</si>
  <si>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</si>
  <si>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</si>
  <si>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</si>
  <si>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</si>
  <si>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</si>
  <si>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</si>
  <si>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</si>
  <si>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</si>
  <si>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</si>
  <si>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</si>
  <si>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</si>
  <si>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</si>
  <si>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</si>
  <si>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</si>
  <si>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</si>
  <si>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</si>
  <si>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</si>
  <si>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</si>
  <si>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</si>
  <si>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</si>
  <si>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</si>
  <si>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</si>
  <si>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</si>
  <si>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</si>
  <si>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</si>
  <si>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</si>
  <si>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</si>
  <si>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</si>
  <si>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</si>
  <si>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</si>
  <si>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</si>
  <si>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</si>
  <si>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</si>
  <si>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</si>
  <si>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</si>
  <si>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</si>
  <si>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</si>
  <si>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</si>
  <si>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</si>
  <si>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</si>
  <si>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</si>
  <si>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</si>
  <si>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</si>
  <si>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</si>
  <si>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</si>
  <si>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</si>
  <si>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</si>
  <si>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</si>
  <si>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</si>
  <si>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</si>
  <si>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</si>
  <si>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</si>
  <si>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</si>
  <si>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</si>
  <si>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</si>
  <si>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</si>
  <si>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</si>
  <si>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</si>
  <si>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</si>
  <si>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</si>
  <si>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</si>
  <si>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</si>
  <si>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</si>
  <si>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</si>
  <si>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</si>
  <si>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</si>
  <si>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</si>
  <si>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</si>
  <si>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</si>
  <si>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</si>
  <si>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</si>
  <si>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</si>
  <si>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</si>
  <si>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</si>
  <si>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</si>
  <si>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</si>
  <si>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</si>
  <si>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</si>
  <si>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</si>
  <si>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</si>
  <si>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</si>
  <si>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</si>
  <si>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</si>
  <si>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</si>
  <si>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</si>
  <si>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</si>
  <si>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</si>
  <si>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</si>
  <si>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</si>
  <si>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</si>
  <si>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</si>
  <si>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</si>
  <si>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</si>
  <si>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</si>
  <si>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</si>
  <si>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</si>
  <si>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</si>
  <si>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</si>
  <si>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</si>
  <si>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</si>
  <si>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</si>
  <si>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</si>
  <si>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</si>
  <si>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</si>
  <si>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</si>
  <si>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</si>
  <si>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</si>
  <si>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</si>
  <si>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</si>
  <si>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</si>
  <si>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</si>
  <si>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</si>
  <si>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</si>
  <si>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</si>
  <si>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</si>
  <si>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</si>
  <si>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</si>
  <si>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</si>
  <si>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</si>
  <si>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</si>
  <si>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</si>
  <si>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</si>
  <si>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</si>
  <si>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</si>
  <si>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</si>
  <si>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</si>
  <si>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</si>
  <si>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</si>
  <si>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</si>
  <si>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</si>
  <si>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</si>
  <si>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</si>
  <si>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</si>
  <si>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</si>
  <si>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</si>
  <si>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</si>
  <si>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</si>
  <si>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</si>
  <si>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</si>
  <si>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</si>
  <si>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</si>
  <si>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</si>
  <si>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</si>
  <si>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</si>
  <si>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</si>
  <si>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</si>
  <si>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</si>
  <si>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</si>
  <si>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</si>
  <si>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</si>
  <si>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</si>
  <si>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</si>
  <si>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</si>
  <si>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</si>
  <si>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</si>
  <si>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</si>
  <si>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</si>
  <si>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</si>
  <si>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</si>
  <si>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</si>
  <si>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</si>
  <si>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</si>
  <si>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</si>
  <si>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</si>
  <si>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</si>
  <si>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</si>
  <si>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</si>
  <si>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</si>
  <si>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</si>
  <si>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</si>
  <si>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</si>
  <si>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</si>
  <si>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</si>
  <si>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</si>
  <si>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</si>
  <si>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</si>
  <si>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</si>
  <si>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</si>
  <si>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</si>
  <si>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</si>
  <si>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</si>
  <si>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</si>
  <si>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</si>
  <si>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</si>
  <si>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</si>
  <si>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</si>
  <si>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</si>
  <si>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</si>
  <si>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</si>
  <si>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</si>
  <si>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</si>
  <si>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</si>
  <si>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</si>
  <si>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</si>
  <si>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</si>
  <si>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</si>
  <si>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</si>
  <si>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</si>
  <si>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</si>
  <si>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</si>
  <si>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</si>
  <si>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</si>
  <si>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</si>
  <si>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</si>
  <si>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</si>
  <si>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</si>
  <si>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</si>
  <si>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</si>
  <si>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</si>
  <si>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</si>
  <si>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</si>
  <si>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</si>
  <si>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</si>
  <si>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</si>
  <si>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</si>
  <si>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</si>
  <si>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</si>
  <si>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</si>
  <si>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</si>
  <si>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</si>
  <si>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</si>
  <si>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</si>
  <si>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</si>
  <si>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</si>
  <si>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</si>
  <si>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</si>
  <si>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</si>
  <si>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</si>
  <si>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</si>
  <si>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</si>
  <si>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</si>
  <si>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</si>
  <si>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</si>
  <si>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</si>
  <si>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</si>
  <si>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</si>
  <si>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</si>
  <si>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</si>
  <si>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</si>
  <si>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</si>
  <si>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</si>
  <si>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</si>
  <si>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</si>
  <si>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</si>
  <si>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</si>
  <si>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</si>
  <si>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</si>
  <si>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</si>
  <si>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</si>
  <si>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</si>
  <si>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</si>
  <si>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</si>
  <si>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</si>
  <si>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</si>
  <si>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</si>
  <si>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</si>
  <si>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</si>
  <si>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</si>
  <si>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</si>
  <si>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</si>
  <si>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</si>
  <si>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</si>
  <si>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</si>
  <si>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</si>
  <si>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</si>
  <si>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</si>
  <si>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</si>
  <si>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</si>
  <si>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</si>
  <si>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</si>
  <si>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</si>
  <si>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</si>
  <si>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</si>
  <si>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</si>
  <si>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</si>
  <si>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</si>
  <si>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</si>
  <si>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</si>
  <si>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</si>
  <si>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</si>
  <si>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</si>
  <si>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</si>
  <si>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</si>
  <si>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</si>
  <si>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</si>
  <si>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</si>
  <si>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</si>
  <si>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</si>
  <si>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</si>
  <si>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</si>
  <si>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</si>
  <si>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</si>
  <si>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</si>
  <si>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</si>
  <si>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</si>
  <si>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</si>
  <si>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</si>
  <si>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</si>
  <si>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</si>
  <si>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</si>
  <si>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</si>
  <si>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</si>
  <si>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</si>
  <si>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</si>
  <si>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</si>
  <si>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</si>
  <si>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</si>
  <si>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</si>
  <si>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</si>
  <si>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</si>
  <si>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</si>
  <si>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</si>
  <si>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</si>
  <si>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</si>
  <si>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</si>
  <si>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</si>
  <si>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</si>
  <si>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</si>
  <si>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</si>
  <si>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</si>
  <si>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https://www.knab.nl/investors/sbcb-programme</t>
  </si>
  <si>
    <t>Reporting Date: 26/01/2024</t>
  </si>
  <si>
    <t>Cut-off Date: 01/01/2024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</si>
</sst>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baseColWidth="10"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34.5" x14ac:dyDescent="0.25">
      <c r="A6" s="76" t="s">
        <v>1161</v>
      </c>
    </row>
    <row r="7" spans="1:1" ht="17.25" x14ac:dyDescent="0.25">
      <c r="A7" s="76"/>
    </row>
    <row r="8" spans="1:1" ht="18.75" x14ac:dyDescent="0.25">
      <c r="A8" s="77" t="s">
        <v>1162</v>
      </c>
    </row>
    <row r="9" spans="1:1" ht="34.5" x14ac:dyDescent="0.3">
      <c r="A9" s="86" t="s">
        <v>1324</v>
      </c>
    </row>
    <row r="10" spans="1:1" ht="69"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34.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17.25" x14ac:dyDescent="0.25">
      <c r="A58" s="81" t="s">
        <v>1209</v>
      </c>
    </row>
    <row r="59" spans="1:1" ht="17.25" x14ac:dyDescent="0.25">
      <c r="A59" s="80" t="s">
        <v>1210</v>
      </c>
    </row>
    <row r="60" spans="1:1" ht="17.2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55" zoomScaleNormal="80" zoomScaleSheetLayoutView="55" workbookViewId="0">
      <selection activeCell="C5" sqref="C5"/>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sqref="A1:B1"/>
    </sheetView>
  </sheetViews>
  <sheetFormatPr baseColWidth="10"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85" zoomScaleNormal="80" zoomScaleSheetLayoutView="85" workbookViewId="0">
      <selection activeCell="J11" sqref="J11"/>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2803</v>
      </c>
      <c r="G9" s="6"/>
      <c r="H9" s="6"/>
      <c r="I9" s="6"/>
      <c r="J9" s="7"/>
    </row>
    <row r="10" spans="2:10" ht="21" x14ac:dyDescent="0.25">
      <c r="B10" s="5"/>
      <c r="C10" s="6"/>
      <c r="D10" s="6"/>
      <c r="E10" s="6"/>
      <c r="F10" s="11" t="s">
        <v>2804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zoomScale="85" zoomScaleNormal="80" zoomScaleSheetLayoutView="85" workbookViewId="0">
      <selection activeCell="C89" sqref="C89"/>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66" t="s">
        <v>2802</v>
      </c>
      <c r="E16" s="29"/>
      <c r="F16" s="29"/>
      <c r="H16" s="21"/>
      <c r="L16" s="21"/>
      <c r="M16" s="21"/>
    </row>
    <row r="17" spans="1:13" x14ac:dyDescent="0.25">
      <c r="A17" s="23" t="s">
        <v>38</v>
      </c>
      <c r="B17" s="37" t="s">
        <v>39</v>
      </c>
      <c r="C17" s="347">
        <v>45291</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2312.52703393</v>
      </c>
      <c r="F38" s="40"/>
      <c r="H38" s="21"/>
      <c r="L38" s="21"/>
      <c r="M38" s="21"/>
    </row>
    <row r="39" spans="1:14" x14ac:dyDescent="0.25">
      <c r="A39" s="23" t="s">
        <v>63</v>
      </c>
      <c r="B39" s="40" t="s">
        <v>64</v>
      </c>
      <c r="C39" s="247">
        <v>2000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0.10626351696499996</v>
      </c>
      <c r="E45" s="133"/>
      <c r="F45" s="202">
        <v>0</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2312.52703393</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2312.52703393</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18.820596999999999</v>
      </c>
      <c r="D66" s="348">
        <v>10.229266346468473</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0.73381065999999995</v>
      </c>
      <c r="D70" s="138">
        <v>0.81817735000000003</v>
      </c>
      <c r="E70" s="19"/>
      <c r="F70" s="145">
        <f t="shared" ref="F70:F76" si="1">IF($C$77=0,"",IF(C70="[for completion]","",C70/$C$77))</f>
        <v>3.173198190695021E-4</v>
      </c>
      <c r="G70" s="145">
        <f t="shared" ref="G70:G76" si="2">IF($D$66="ND2","ND2",IF(OR(D70="ND2",D70=""),"",D70/$D$77))</f>
        <v>3.5380228554974212E-4</v>
      </c>
      <c r="H70" s="21"/>
      <c r="L70" s="21"/>
      <c r="M70" s="21"/>
      <c r="N70" s="53"/>
    </row>
    <row r="71" spans="1:14" x14ac:dyDescent="0.25">
      <c r="A71" s="23" t="s">
        <v>109</v>
      </c>
      <c r="B71" s="129" t="s">
        <v>1459</v>
      </c>
      <c r="C71" s="138">
        <v>2.9064983500000001</v>
      </c>
      <c r="D71" s="138">
        <v>3.46596606</v>
      </c>
      <c r="E71" s="19"/>
      <c r="F71" s="145">
        <f t="shared" si="1"/>
        <v>1.2568494583436638E-3</v>
      </c>
      <c r="G71" s="145">
        <f t="shared" si="2"/>
        <v>1.4987786128103334E-3</v>
      </c>
      <c r="H71" s="21"/>
      <c r="L71" s="21"/>
      <c r="M71" s="21"/>
      <c r="N71" s="53"/>
    </row>
    <row r="72" spans="1:14" x14ac:dyDescent="0.25">
      <c r="A72" s="23" t="s">
        <v>110</v>
      </c>
      <c r="B72" s="128" t="s">
        <v>1460</v>
      </c>
      <c r="C72" s="138">
        <v>6.7570191599999996</v>
      </c>
      <c r="D72" s="138">
        <v>10.05008814</v>
      </c>
      <c r="E72" s="19"/>
      <c r="F72" s="145">
        <f t="shared" si="1"/>
        <v>2.9219200730885527E-3</v>
      </c>
      <c r="G72" s="145">
        <f t="shared" si="2"/>
        <v>4.3459332550679344E-3</v>
      </c>
      <c r="H72" s="21"/>
      <c r="L72" s="21"/>
      <c r="M72" s="21"/>
      <c r="N72" s="53"/>
    </row>
    <row r="73" spans="1:14" x14ac:dyDescent="0.25">
      <c r="A73" s="23" t="s">
        <v>111</v>
      </c>
      <c r="B73" s="128" t="s">
        <v>1461</v>
      </c>
      <c r="C73" s="138">
        <v>16.23513221</v>
      </c>
      <c r="D73" s="138">
        <v>31.89466299</v>
      </c>
      <c r="E73" s="19"/>
      <c r="F73" s="145">
        <f t="shared" si="1"/>
        <v>7.0205156401607002E-3</v>
      </c>
      <c r="G73" s="145">
        <f t="shared" si="2"/>
        <v>1.3792125463630558E-2</v>
      </c>
      <c r="H73" s="21"/>
      <c r="L73" s="21"/>
      <c r="M73" s="21"/>
      <c r="N73" s="53"/>
    </row>
    <row r="74" spans="1:14" x14ac:dyDescent="0.25">
      <c r="A74" s="23" t="s">
        <v>112</v>
      </c>
      <c r="B74" s="128" t="s">
        <v>1462</v>
      </c>
      <c r="C74" s="138">
        <v>26.633610149999999</v>
      </c>
      <c r="D74" s="138">
        <v>36.807644719999999</v>
      </c>
      <c r="E74" s="19"/>
      <c r="F74" s="145">
        <f t="shared" si="1"/>
        <v>1.1517102182687909E-2</v>
      </c>
      <c r="G74" s="145">
        <f t="shared" si="2"/>
        <v>1.5916633267394772E-2</v>
      </c>
      <c r="H74" s="21"/>
      <c r="L74" s="21"/>
      <c r="M74" s="21"/>
      <c r="N74" s="53"/>
    </row>
    <row r="75" spans="1:14" x14ac:dyDescent="0.25">
      <c r="A75" s="23" t="s">
        <v>113</v>
      </c>
      <c r="B75" s="128" t="s">
        <v>1463</v>
      </c>
      <c r="C75" s="138">
        <v>210.77917500000001</v>
      </c>
      <c r="D75" s="138">
        <v>1140.24099069</v>
      </c>
      <c r="E75" s="19"/>
      <c r="F75" s="145">
        <f t="shared" si="1"/>
        <v>9.1146685814865278E-2</v>
      </c>
      <c r="G75" s="145">
        <f t="shared" si="2"/>
        <v>0.49307142098668977</v>
      </c>
      <c r="H75" s="21"/>
      <c r="L75" s="21"/>
      <c r="M75" s="21"/>
      <c r="N75" s="53"/>
    </row>
    <row r="76" spans="1:14" x14ac:dyDescent="0.25">
      <c r="A76" s="23" t="s">
        <v>114</v>
      </c>
      <c r="B76" s="128" t="s">
        <v>1464</v>
      </c>
      <c r="C76" s="138">
        <v>2048.4817883999999</v>
      </c>
      <c r="D76" s="138">
        <v>1089.2495039800001</v>
      </c>
      <c r="E76" s="19"/>
      <c r="F76" s="145">
        <f t="shared" si="1"/>
        <v>0.8858196070117843</v>
      </c>
      <c r="G76" s="145">
        <f t="shared" si="2"/>
        <v>0.47102130612885695</v>
      </c>
      <c r="H76" s="21"/>
      <c r="L76" s="21"/>
      <c r="M76" s="21"/>
      <c r="N76" s="53"/>
    </row>
    <row r="77" spans="1:14" x14ac:dyDescent="0.25">
      <c r="A77" s="23" t="s">
        <v>115</v>
      </c>
      <c r="B77" s="57" t="s">
        <v>94</v>
      </c>
      <c r="C77" s="140">
        <f>SUM(C70:C76)</f>
        <v>2312.52703393</v>
      </c>
      <c r="D77" s="140">
        <f>SUM(D70:D76)</f>
        <v>2312.52703393</v>
      </c>
      <c r="E77" s="40"/>
      <c r="F77" s="146">
        <f>SUM(F70:F76)</f>
        <v>0.99999999999999989</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0.26534175999999998</v>
      </c>
      <c r="D79" s="140" t="str">
        <f>IF($D$66="ND2","ND2","")</f>
        <v/>
      </c>
      <c r="E79" s="40"/>
      <c r="F79" s="145">
        <f>IF($C$77=0,"",IF(C79="","",C79/$C$77))</f>
        <v>1.1474104133998714E-4</v>
      </c>
      <c r="G79" s="145" t="str">
        <f>IF($D$66="ND2","ND2",IF(OR(D79="ND2",D79=""),"",D79/$D$77))</f>
        <v/>
      </c>
      <c r="H79" s="21"/>
      <c r="L79" s="21"/>
      <c r="M79" s="21"/>
      <c r="N79" s="53"/>
    </row>
    <row r="80" spans="1:14" outlineLevel="1" x14ac:dyDescent="0.25">
      <c r="A80" s="23" t="s">
        <v>120</v>
      </c>
      <c r="B80" s="58" t="s">
        <v>121</v>
      </c>
      <c r="C80" s="140">
        <v>0.46846890000000002</v>
      </c>
      <c r="D80" s="140" t="str">
        <f>IF($D$66="ND2","ND2","")</f>
        <v/>
      </c>
      <c r="E80" s="40"/>
      <c r="F80" s="145">
        <f>IF($C$77=0,"",IF(C80="","",C80/$C$77))</f>
        <v>2.0257877772951498E-4</v>
      </c>
      <c r="G80" s="145" t="str">
        <f>IF($D$66="ND2","ND2",IF(OR(D80="ND2",D80=""),"",D80/$D$77))</f>
        <v/>
      </c>
      <c r="H80" s="21"/>
      <c r="L80" s="21"/>
      <c r="M80" s="21"/>
      <c r="N80" s="53"/>
    </row>
    <row r="81" spans="1:14" outlineLevel="1" x14ac:dyDescent="0.25">
      <c r="A81" s="23" t="s">
        <v>122</v>
      </c>
      <c r="B81" s="58" t="s">
        <v>123</v>
      </c>
      <c r="C81" s="140">
        <v>1.2592552800000001</v>
      </c>
      <c r="D81" s="140" t="str">
        <f>IF($D$66="ND2","ND2","")</f>
        <v/>
      </c>
      <c r="E81" s="40"/>
      <c r="F81" s="145">
        <f>IF($C$77=0,"",IF(C81="","",C81/$C$77))</f>
        <v>5.4453645796303271E-4</v>
      </c>
      <c r="G81" s="145" t="str">
        <f>IF($D$66="ND2","ND2",IF(OR(D81="ND2",D81=""),"",D81/$D$77))</f>
        <v/>
      </c>
      <c r="H81" s="21"/>
      <c r="L81" s="21"/>
      <c r="M81" s="21"/>
      <c r="N81" s="53"/>
    </row>
    <row r="82" spans="1:14" outlineLevel="1" x14ac:dyDescent="0.25">
      <c r="A82" s="23" t="s">
        <v>124</v>
      </c>
      <c r="B82" s="58" t="s">
        <v>125</v>
      </c>
      <c r="C82" s="140">
        <v>1.64724307</v>
      </c>
      <c r="D82" s="140" t="str">
        <f>IF($D$66="ND2","ND2","")</f>
        <v/>
      </c>
      <c r="E82" s="40"/>
      <c r="F82" s="145">
        <f>IF($C$77=0,"",IF(C82="","",C82/$C$77))</f>
        <v>7.1231300038063119E-4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7.4583000000000004</v>
      </c>
      <c r="D89" s="142">
        <v>3.125</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c r="D93" s="138" t="str">
        <f t="shared" ref="D93:D99" si="3">IF($D$89="ND2","ND2","")</f>
        <v/>
      </c>
      <c r="E93" s="19"/>
      <c r="F93" s="145" t="str">
        <f t="shared" ref="F93:F99" si="4">IF($C$100=0,"",IF(C93="[for completion]","",IF(C93="","",C93/$C$100)))</f>
        <v/>
      </c>
      <c r="G93" s="145" t="str">
        <f t="shared" ref="G93:G99" si="5">IF($D$100=0,"",IF(D93="[Mark as ND1 if not relevant]","",IF(D93="","",D93/$D$100)))</f>
        <v/>
      </c>
      <c r="H93" s="21"/>
      <c r="L93" s="21"/>
      <c r="M93" s="21"/>
      <c r="N93" s="53"/>
    </row>
    <row r="94" spans="1:14" x14ac:dyDescent="0.25">
      <c r="A94" s="23" t="s">
        <v>137</v>
      </c>
      <c r="B94" s="129" t="s">
        <v>1459</v>
      </c>
      <c r="C94" s="138"/>
      <c r="D94" s="138" t="str">
        <f t="shared" si="3"/>
        <v/>
      </c>
      <c r="E94" s="19"/>
      <c r="F94" s="145" t="str">
        <f t="shared" si="4"/>
        <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c r="D96" s="138" t="str">
        <f t="shared" si="3"/>
        <v/>
      </c>
      <c r="E96" s="19"/>
      <c r="F96" s="145" t="str">
        <f t="shared" si="4"/>
        <v/>
      </c>
      <c r="G96" s="145" t="str">
        <f t="shared" si="5"/>
        <v/>
      </c>
      <c r="H96" s="21"/>
      <c r="L96" s="21"/>
      <c r="M96" s="21"/>
      <c r="N96" s="53"/>
    </row>
    <row r="97" spans="1:14" x14ac:dyDescent="0.25">
      <c r="A97" s="23" t="s">
        <v>140</v>
      </c>
      <c r="B97" s="129" t="s">
        <v>1462</v>
      </c>
      <c r="C97" s="138">
        <v>500</v>
      </c>
      <c r="D97" s="138" t="str">
        <f t="shared" si="3"/>
        <v/>
      </c>
      <c r="E97" s="19"/>
      <c r="F97" s="145">
        <f t="shared" si="4"/>
        <v>0.25</v>
      </c>
      <c r="G97" s="145" t="str">
        <f t="shared" si="5"/>
        <v/>
      </c>
      <c r="H97" s="21"/>
      <c r="L97" s="21"/>
      <c r="M97" s="21"/>
    </row>
    <row r="98" spans="1:14" x14ac:dyDescent="0.25">
      <c r="A98" s="23" t="s">
        <v>141</v>
      </c>
      <c r="B98" s="129" t="s">
        <v>1463</v>
      </c>
      <c r="C98" s="138">
        <v>1000</v>
      </c>
      <c r="D98" s="138" t="str">
        <f t="shared" si="3"/>
        <v/>
      </c>
      <c r="E98" s="19"/>
      <c r="F98" s="145">
        <f t="shared" si="4"/>
        <v>0.5</v>
      </c>
      <c r="G98" s="145" t="str">
        <f t="shared" si="5"/>
        <v/>
      </c>
      <c r="H98" s="21"/>
      <c r="L98" s="21"/>
      <c r="M98" s="21"/>
    </row>
    <row r="99" spans="1:14" x14ac:dyDescent="0.25">
      <c r="A99" s="23" t="s">
        <v>142</v>
      </c>
      <c r="B99" s="129" t="s">
        <v>1464</v>
      </c>
      <c r="C99" s="138">
        <v>500</v>
      </c>
      <c r="D99" s="138" t="str">
        <f t="shared" si="3"/>
        <v/>
      </c>
      <c r="E99" s="19"/>
      <c r="F99" s="145">
        <f t="shared" si="4"/>
        <v>0.25</v>
      </c>
      <c r="G99" s="145" t="str">
        <f t="shared" si="5"/>
        <v/>
      </c>
      <c r="H99" s="21"/>
      <c r="L99" s="21"/>
      <c r="M99" s="21"/>
    </row>
    <row r="100" spans="1:14" x14ac:dyDescent="0.25">
      <c r="A100" s="23" t="s">
        <v>143</v>
      </c>
      <c r="B100" s="57" t="s">
        <v>94</v>
      </c>
      <c r="C100" s="140">
        <f>SUM(C93:C99)</f>
        <v>2000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c r="D103" s="140" t="str">
        <f>IF($D$89="ND2","ND2","")</f>
        <v/>
      </c>
      <c r="E103" s="40"/>
      <c r="F103" s="145" t="str">
        <f>IF($C$100=0,"",IF(C103="","",IF(C103="","",C103/$C$100)))</f>
        <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c r="D105" s="140" t="str">
        <f>IF($D$89="ND2","ND2","")</f>
        <v/>
      </c>
      <c r="E105" s="40"/>
      <c r="F105" s="145" t="str">
        <f>IF($C$100=0,"",IF(C105="","",IF(C105="","",C105/$C$100)))</f>
        <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2312.52703393</v>
      </c>
      <c r="D112" s="138">
        <v>2312.52703393</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2312.52703393</v>
      </c>
      <c r="D130" s="138">
        <f>SUM(D112:D129)</f>
        <v>2312.52703393</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2000</v>
      </c>
      <c r="D138" s="138">
        <v>2000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2000</v>
      </c>
      <c r="D156" s="138">
        <f>SUM(D138:D155)</f>
        <v>2000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2000</v>
      </c>
      <c r="D164" s="138">
        <v>2000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2000</v>
      </c>
      <c r="D167" s="148">
        <f>SUM(D164:D166)</f>
        <v>2000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2.1780833300000002</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2.1780833300000002</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38">
        <v>2.1780833300000002</v>
      </c>
      <c r="E193" s="48"/>
      <c r="F193" s="145">
        <f t="shared" ref="F193:F206" si="15">IF($C$208=0,"",IF(C193="[for completion]","",C193/$C$208))</f>
        <v>1</v>
      </c>
      <c r="G193" s="49"/>
      <c r="H193" s="21"/>
      <c r="L193" s="21"/>
      <c r="M193" s="21"/>
      <c r="N193" s="53"/>
    </row>
    <row r="194" spans="1:14" x14ac:dyDescent="0.25">
      <c r="A194" s="23" t="s">
        <v>249</v>
      </c>
      <c r="B194" s="40" t="s">
        <v>250</v>
      </c>
      <c r="C194" s="138">
        <v>0</v>
      </c>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2.1780833300000002</v>
      </c>
      <c r="E207" s="51"/>
      <c r="F207" s="145">
        <f>SUM(F193:F196)</f>
        <v>1</v>
      </c>
      <c r="G207" s="51"/>
      <c r="H207" s="21"/>
      <c r="L207" s="21"/>
      <c r="M207" s="21"/>
      <c r="N207" s="53"/>
    </row>
    <row r="208" spans="1:14" x14ac:dyDescent="0.25">
      <c r="A208" s="23" t="s">
        <v>275</v>
      </c>
      <c r="B208" s="57" t="s">
        <v>94</v>
      </c>
      <c r="C208" s="140">
        <f>SUM(C193:C206)</f>
        <v>2.1780833300000002</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2688</v>
      </c>
      <c r="H339" s="21"/>
      <c r="I339" s="53"/>
      <c r="J339" s="53"/>
      <c r="K339" s="53"/>
      <c r="L339" s="53"/>
      <c r="M339" s="53"/>
      <c r="N339" s="53"/>
    </row>
    <row r="340" spans="1:14" outlineLevel="1" x14ac:dyDescent="0.25">
      <c r="A340" s="23" t="s">
        <v>358</v>
      </c>
      <c r="B340" s="52" t="s">
        <v>2690</v>
      </c>
      <c r="C340" s="23" t="s">
        <v>2691</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ht="30"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596C5634-F28E-4433-AC0B-ABECD0045B16}"/>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212" zoomScale="85" zoomScaleNormal="80" zoomScaleSheetLayoutView="85" workbookViewId="0">
      <selection activeCell="C171" sqref="C171"/>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2312.52703393</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2312.52703393</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13763</v>
      </c>
      <c r="D28" s="257" t="str">
        <f>IF(C28="","","ND2")</f>
        <v>ND2</v>
      </c>
      <c r="F28" s="257">
        <f>IF(C28=0,"",IF(C28="","",C28))</f>
        <v>13763</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3.3E-3</v>
      </c>
      <c r="D36" s="131" t="str">
        <f>IF(C36="","","ND2")</f>
        <v>ND2</v>
      </c>
      <c r="E36" s="156"/>
      <c r="F36" s="131">
        <f>IF(C36=0,"",C36)</f>
        <v>3.3E-3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3.9370229999999999E-2</v>
      </c>
      <c r="D99" s="131" t="str">
        <f t="shared" ref="D99:D111" si="1">IF(C99="","","ND2")</f>
        <v>ND2</v>
      </c>
      <c r="E99" s="131"/>
      <c r="F99" s="131">
        <f t="shared" ref="F99:F111" si="2">IF(C99="","",C99)</f>
        <v>3.9370229999999999E-2</v>
      </c>
      <c r="G99" s="97"/>
    </row>
    <row r="100" spans="1:7" x14ac:dyDescent="0.25">
      <c r="A100" s="97" t="s">
        <v>516</v>
      </c>
      <c r="B100" s="118" t="s">
        <v>2698</v>
      </c>
      <c r="C100" s="131">
        <v>4.7172239999999997E-2</v>
      </c>
      <c r="D100" s="131" t="str">
        <f t="shared" si="1"/>
        <v>ND2</v>
      </c>
      <c r="E100" s="131"/>
      <c r="F100" s="131">
        <f t="shared" si="2"/>
        <v>4.7172239999999997E-2</v>
      </c>
      <c r="G100" s="97"/>
    </row>
    <row r="101" spans="1:7" x14ac:dyDescent="0.25">
      <c r="A101" s="97" t="s">
        <v>517</v>
      </c>
      <c r="B101" s="118" t="s">
        <v>2699</v>
      </c>
      <c r="C101" s="131">
        <v>3.2476240000000003E-2</v>
      </c>
      <c r="D101" s="131" t="str">
        <f t="shared" si="1"/>
        <v>ND2</v>
      </c>
      <c r="E101" s="131"/>
      <c r="F101" s="131">
        <f t="shared" si="2"/>
        <v>3.2476240000000003E-2</v>
      </c>
      <c r="G101" s="97"/>
    </row>
    <row r="102" spans="1:7" x14ac:dyDescent="0.25">
      <c r="A102" s="97" t="s">
        <v>518</v>
      </c>
      <c r="B102" s="118" t="s">
        <v>2700</v>
      </c>
      <c r="C102" s="131">
        <v>7.9101589999999999E-2</v>
      </c>
      <c r="D102" s="131" t="str">
        <f t="shared" si="1"/>
        <v>ND2</v>
      </c>
      <c r="E102" s="131"/>
      <c r="F102" s="131">
        <f t="shared" si="2"/>
        <v>7.9101589999999999E-2</v>
      </c>
      <c r="G102" s="97"/>
    </row>
    <row r="103" spans="1:7" x14ac:dyDescent="0.25">
      <c r="A103" s="97" t="s">
        <v>519</v>
      </c>
      <c r="B103" s="118" t="s">
        <v>2701</v>
      </c>
      <c r="C103" s="131">
        <v>0.13779287000000001</v>
      </c>
      <c r="D103" s="131" t="str">
        <f t="shared" si="1"/>
        <v>ND2</v>
      </c>
      <c r="E103" s="131"/>
      <c r="F103" s="131">
        <f t="shared" si="2"/>
        <v>0.13779287000000001</v>
      </c>
      <c r="G103" s="97"/>
    </row>
    <row r="104" spans="1:7" x14ac:dyDescent="0.25">
      <c r="A104" s="97" t="s">
        <v>520</v>
      </c>
      <c r="B104" s="118" t="s">
        <v>2702</v>
      </c>
      <c r="C104" s="131">
        <v>0.13383051000000001</v>
      </c>
      <c r="D104" s="131" t="str">
        <f t="shared" si="1"/>
        <v>ND2</v>
      </c>
      <c r="E104" s="131"/>
      <c r="F104" s="131">
        <f t="shared" si="2"/>
        <v>0.13383051000000001</v>
      </c>
      <c r="G104" s="97"/>
    </row>
    <row r="105" spans="1:7" x14ac:dyDescent="0.25">
      <c r="A105" s="97" t="s">
        <v>521</v>
      </c>
      <c r="B105" s="118" t="s">
        <v>2703</v>
      </c>
      <c r="C105" s="131">
        <v>0.20733045999999999</v>
      </c>
      <c r="D105" s="131" t="str">
        <f t="shared" si="1"/>
        <v>ND2</v>
      </c>
      <c r="E105" s="131"/>
      <c r="F105" s="131">
        <f t="shared" si="2"/>
        <v>0.20733045999999999</v>
      </c>
      <c r="G105" s="97"/>
    </row>
    <row r="106" spans="1:7" x14ac:dyDescent="0.25">
      <c r="A106" s="97" t="s">
        <v>522</v>
      </c>
      <c r="B106" s="118" t="s">
        <v>2704</v>
      </c>
      <c r="C106" s="131">
        <v>2.788469E-2</v>
      </c>
      <c r="D106" s="131" t="str">
        <f t="shared" si="1"/>
        <v>ND2</v>
      </c>
      <c r="E106" s="131"/>
      <c r="F106" s="131">
        <f t="shared" si="2"/>
        <v>2.788469E-2</v>
      </c>
      <c r="G106" s="97"/>
    </row>
    <row r="107" spans="1:7" x14ac:dyDescent="0.25">
      <c r="A107" s="97" t="s">
        <v>523</v>
      </c>
      <c r="B107" s="118" t="s">
        <v>2705</v>
      </c>
      <c r="C107" s="131">
        <v>0.14185908</v>
      </c>
      <c r="D107" s="131" t="str">
        <f t="shared" si="1"/>
        <v>ND2</v>
      </c>
      <c r="E107" s="131"/>
      <c r="F107" s="131">
        <f t="shared" si="2"/>
        <v>0.14185908</v>
      </c>
      <c r="G107" s="97"/>
    </row>
    <row r="108" spans="1:7" x14ac:dyDescent="0.25">
      <c r="A108" s="97" t="s">
        <v>524</v>
      </c>
      <c r="B108" s="118" t="s">
        <v>2706</v>
      </c>
      <c r="C108" s="131">
        <v>7.6597040000000005E-2</v>
      </c>
      <c r="D108" s="131" t="str">
        <f t="shared" si="1"/>
        <v>ND2</v>
      </c>
      <c r="E108" s="131"/>
      <c r="F108" s="131">
        <f t="shared" si="2"/>
        <v>7.6597040000000005E-2</v>
      </c>
      <c r="G108" s="97"/>
    </row>
    <row r="109" spans="1:7" x14ac:dyDescent="0.25">
      <c r="A109" s="97" t="s">
        <v>525</v>
      </c>
      <c r="B109" s="118" t="s">
        <v>2707</v>
      </c>
      <c r="C109" s="131">
        <v>5.7568710000000002E-2</v>
      </c>
      <c r="D109" s="131" t="str">
        <f t="shared" si="1"/>
        <v>ND2</v>
      </c>
      <c r="E109" s="131"/>
      <c r="F109" s="131">
        <f t="shared" si="2"/>
        <v>5.7568710000000002E-2</v>
      </c>
      <c r="G109" s="97"/>
    </row>
    <row r="110" spans="1:7" x14ac:dyDescent="0.25">
      <c r="A110" s="97" t="s">
        <v>526</v>
      </c>
      <c r="B110" s="118" t="s">
        <v>2708</v>
      </c>
      <c r="C110" s="131">
        <v>1.901634E-2</v>
      </c>
      <c r="D110" s="131" t="str">
        <f t="shared" si="1"/>
        <v>ND2</v>
      </c>
      <c r="E110" s="131"/>
      <c r="F110" s="131">
        <f t="shared" si="2"/>
        <v>1.901634E-2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0.97531263000000001</v>
      </c>
      <c r="D150" s="131" t="str">
        <f>IF(C150="","","ND2")</f>
        <v>ND2</v>
      </c>
      <c r="E150" s="132"/>
      <c r="F150" s="131">
        <f>IF(C150="","",C150)</f>
        <v>0.97531263000000001</v>
      </c>
    </row>
    <row r="151" spans="1:7" x14ac:dyDescent="0.25">
      <c r="A151" s="97" t="s">
        <v>549</v>
      </c>
      <c r="B151" s="97" t="s">
        <v>2711</v>
      </c>
      <c r="C151" s="131">
        <v>2.468737E-2</v>
      </c>
      <c r="D151" s="131" t="str">
        <f>IF(C151="","","ND2")</f>
        <v>ND2</v>
      </c>
      <c r="E151" s="132"/>
      <c r="F151" s="131">
        <f>IF(C151="","",C151)</f>
        <v>2.468737E-2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0.35622480000000001</v>
      </c>
      <c r="D160" s="131" t="str">
        <f>IF(C160="","","ND2")</f>
        <v>ND2</v>
      </c>
      <c r="E160" s="132"/>
      <c r="F160" s="131">
        <f>IF(C160="","",C160)</f>
        <v>0.35622480000000001</v>
      </c>
    </row>
    <row r="161" spans="1:7" x14ac:dyDescent="0.25">
      <c r="A161" s="97" t="s">
        <v>561</v>
      </c>
      <c r="B161" s="97" t="s">
        <v>562</v>
      </c>
      <c r="C161" s="131">
        <v>0.64377519999999999</v>
      </c>
      <c r="D161" s="131" t="str">
        <f>IF(C161="","","ND2")</f>
        <v>ND2</v>
      </c>
      <c r="E161" s="132"/>
      <c r="F161" s="131">
        <f>IF(C161="","",C161)</f>
        <v>0.64377519999999999</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0.11745861</v>
      </c>
      <c r="D170" s="131" t="str">
        <f>IF(C170="","","ND2")</f>
        <v>ND2</v>
      </c>
      <c r="E170" s="132"/>
      <c r="F170" s="131">
        <f>IF(C170="","",C170)</f>
        <v>0.11745861</v>
      </c>
    </row>
    <row r="171" spans="1:7" x14ac:dyDescent="0.25">
      <c r="A171" s="97" t="s">
        <v>573</v>
      </c>
      <c r="B171" s="119" t="s">
        <v>2714</v>
      </c>
      <c r="C171" s="131">
        <v>0.17681999000000001</v>
      </c>
      <c r="D171" s="131" t="str">
        <f>IF(C171="","","ND2")</f>
        <v>ND2</v>
      </c>
      <c r="E171" s="132"/>
      <c r="F171" s="131">
        <f>IF(C171="","",C171)</f>
        <v>0.17681999000000001</v>
      </c>
    </row>
    <row r="172" spans="1:7" x14ac:dyDescent="0.25">
      <c r="A172" s="97" t="s">
        <v>575</v>
      </c>
      <c r="B172" s="119" t="s">
        <v>2715</v>
      </c>
      <c r="C172" s="131">
        <v>2.4880969999999999E-2</v>
      </c>
      <c r="D172" s="131" t="str">
        <f>IF(C172="","","ND2")</f>
        <v>ND2</v>
      </c>
      <c r="E172" s="131"/>
      <c r="F172" s="131">
        <f>IF(C172="","",C172)</f>
        <v>2.4880969999999999E-2</v>
      </c>
    </row>
    <row r="173" spans="1:7" x14ac:dyDescent="0.25">
      <c r="A173" s="97" t="s">
        <v>577</v>
      </c>
      <c r="B173" s="119" t="s">
        <v>2716</v>
      </c>
      <c r="C173" s="131">
        <v>9.3326389999999995E-2</v>
      </c>
      <c r="D173" s="131" t="str">
        <f>IF(C173="","","ND2")</f>
        <v>ND2</v>
      </c>
      <c r="E173" s="131"/>
      <c r="F173" s="131">
        <f>IF(C173="","",C173)</f>
        <v>9.3326389999999995E-2</v>
      </c>
    </row>
    <row r="174" spans="1:7" x14ac:dyDescent="0.25">
      <c r="A174" s="97" t="s">
        <v>579</v>
      </c>
      <c r="B174" s="119" t="s">
        <v>2717</v>
      </c>
      <c r="C174" s="131">
        <v>0.58751403999999996</v>
      </c>
      <c r="D174" s="131" t="str">
        <f>IF(C174="","","ND2")</f>
        <v>ND2</v>
      </c>
      <c r="E174" s="131"/>
      <c r="F174" s="131">
        <f>IF(C174="","",C174)</f>
        <v>0.58751403999999996</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0</v>
      </c>
      <c r="D180" s="284" t="str">
        <f>IF(C180="","","ND2")</f>
        <v>ND2</v>
      </c>
      <c r="E180" s="189"/>
      <c r="F180" s="284">
        <f>IF(C180="","",C180)</f>
        <v>0</v>
      </c>
    </row>
    <row r="181" spans="1:7" outlineLevel="1" x14ac:dyDescent="0.25">
      <c r="A181" s="97" t="s">
        <v>2559</v>
      </c>
      <c r="B181" s="177" t="s">
        <v>2718</v>
      </c>
      <c r="C181" s="284">
        <v>1</v>
      </c>
      <c r="D181" s="284" t="str">
        <f>IF(C181="","","ND2")</f>
        <v>ND2</v>
      </c>
      <c r="E181" s="189"/>
      <c r="F181" s="284">
        <f>IF(C181="","",C181)</f>
        <v>1</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168.02492435733487</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8.1353493799999992</v>
      </c>
      <c r="D190" s="157">
        <v>500</v>
      </c>
      <c r="E190" s="124"/>
      <c r="F190" s="153">
        <f t="shared" ref="F190:F213" si="3">IF($C$214=0,"",IF(C190="[for completion]","",IF(C190="","",C190/$C$214)))</f>
        <v>3.5179477950467298E-3</v>
      </c>
      <c r="G190" s="153">
        <f t="shared" ref="G190:G213" si="4">IF($D$214=0,"",IF(D190="[for completion]","",IF(D190="","",D190/$D$214)))</f>
        <v>3.6329288672527792E-2</v>
      </c>
    </row>
    <row r="191" spans="1:7" x14ac:dyDescent="0.25">
      <c r="A191" s="97" t="s">
        <v>599</v>
      </c>
      <c r="B191" s="118" t="s">
        <v>2720</v>
      </c>
      <c r="C191" s="154">
        <v>40.281615789999996</v>
      </c>
      <c r="D191" s="157">
        <v>1055</v>
      </c>
      <c r="E191" s="124"/>
      <c r="F191" s="153">
        <f t="shared" si="3"/>
        <v>1.7418873465683909E-2</v>
      </c>
      <c r="G191" s="153">
        <f t="shared" si="4"/>
        <v>7.6654799099033638E-2</v>
      </c>
    </row>
    <row r="192" spans="1:7" x14ac:dyDescent="0.25">
      <c r="A192" s="97" t="s">
        <v>600</v>
      </c>
      <c r="B192" s="118" t="s">
        <v>2721</v>
      </c>
      <c r="C192" s="154">
        <v>58.850558530000001</v>
      </c>
      <c r="D192" s="157">
        <v>939</v>
      </c>
      <c r="E192" s="124"/>
      <c r="F192" s="153">
        <f t="shared" si="3"/>
        <v>2.5448592672227932E-2</v>
      </c>
      <c r="G192" s="153">
        <f t="shared" si="4"/>
        <v>6.8226404127007187E-2</v>
      </c>
    </row>
    <row r="193" spans="1:7" x14ac:dyDescent="0.25">
      <c r="A193" s="97" t="s">
        <v>601</v>
      </c>
      <c r="B193" s="118" t="s">
        <v>2722</v>
      </c>
      <c r="C193" s="154">
        <v>102.13918184000001</v>
      </c>
      <c r="D193" s="157">
        <v>1152</v>
      </c>
      <c r="E193" s="124"/>
      <c r="F193" s="153">
        <f t="shared" si="3"/>
        <v>4.4167778513023746E-2</v>
      </c>
      <c r="G193" s="153">
        <f t="shared" si="4"/>
        <v>8.3702681101504028E-2</v>
      </c>
    </row>
    <row r="194" spans="1:7" x14ac:dyDescent="0.25">
      <c r="A194" s="97" t="s">
        <v>602</v>
      </c>
      <c r="B194" s="118" t="s">
        <v>2723</v>
      </c>
      <c r="C194" s="154">
        <v>382.14601102</v>
      </c>
      <c r="D194" s="157">
        <v>3030</v>
      </c>
      <c r="E194" s="124"/>
      <c r="F194" s="153">
        <f t="shared" si="3"/>
        <v>0.16525039725506077</v>
      </c>
      <c r="G194" s="153">
        <f t="shared" si="4"/>
        <v>0.22015548935551843</v>
      </c>
    </row>
    <row r="195" spans="1:7" x14ac:dyDescent="0.25">
      <c r="A195" s="97" t="s">
        <v>603</v>
      </c>
      <c r="B195" s="118" t="s">
        <v>2724</v>
      </c>
      <c r="C195" s="154">
        <v>536.44651085999999</v>
      </c>
      <c r="D195" s="157">
        <v>3072</v>
      </c>
      <c r="E195" s="124"/>
      <c r="F195" s="153">
        <f t="shared" si="3"/>
        <v>0.23197415770242541</v>
      </c>
      <c r="G195" s="153">
        <f t="shared" si="4"/>
        <v>0.22320714960401075</v>
      </c>
    </row>
    <row r="196" spans="1:7" x14ac:dyDescent="0.25">
      <c r="A196" s="97" t="s">
        <v>604</v>
      </c>
      <c r="B196" s="118" t="s">
        <v>2725</v>
      </c>
      <c r="C196" s="154">
        <v>385.84821712000002</v>
      </c>
      <c r="D196" s="157">
        <v>1737</v>
      </c>
      <c r="E196" s="124"/>
      <c r="F196" s="153">
        <f t="shared" si="3"/>
        <v>0.16685133252875933</v>
      </c>
      <c r="G196" s="153">
        <f t="shared" si="4"/>
        <v>0.12620794884836156</v>
      </c>
    </row>
    <row r="197" spans="1:7" x14ac:dyDescent="0.25">
      <c r="A197" s="97" t="s">
        <v>605</v>
      </c>
      <c r="B197" s="118" t="s">
        <v>2726</v>
      </c>
      <c r="C197" s="154">
        <v>229.46433881999999</v>
      </c>
      <c r="D197" s="157">
        <v>842</v>
      </c>
      <c r="E197" s="124"/>
      <c r="F197" s="153">
        <f t="shared" si="3"/>
        <v>9.9226662198209706E-2</v>
      </c>
      <c r="G197" s="153">
        <f t="shared" si="4"/>
        <v>6.1178522124536804E-2</v>
      </c>
    </row>
    <row r="198" spans="1:7" x14ac:dyDescent="0.25">
      <c r="A198" s="97" t="s">
        <v>606</v>
      </c>
      <c r="B198" s="118" t="s">
        <v>2727</v>
      </c>
      <c r="C198" s="154">
        <v>178.88050573999999</v>
      </c>
      <c r="D198" s="157">
        <v>554</v>
      </c>
      <c r="E198" s="124"/>
      <c r="F198" s="153">
        <f t="shared" si="3"/>
        <v>7.7352827930406223E-2</v>
      </c>
      <c r="G198" s="153">
        <f t="shared" si="4"/>
        <v>4.0252851849160796E-2</v>
      </c>
    </row>
    <row r="199" spans="1:7" x14ac:dyDescent="0.25">
      <c r="A199" s="97" t="s">
        <v>607</v>
      </c>
      <c r="B199" s="118" t="s">
        <v>2728</v>
      </c>
      <c r="C199" s="154">
        <v>134.45769752000001</v>
      </c>
      <c r="D199" s="157">
        <v>359</v>
      </c>
      <c r="E199" s="118"/>
      <c r="F199" s="153">
        <f t="shared" si="3"/>
        <v>5.8143189483712651E-2</v>
      </c>
      <c r="G199" s="153">
        <f t="shared" si="4"/>
        <v>2.6084429266874955E-2</v>
      </c>
    </row>
    <row r="200" spans="1:7" x14ac:dyDescent="0.25">
      <c r="A200" s="97" t="s">
        <v>608</v>
      </c>
      <c r="B200" s="118" t="s">
        <v>2729</v>
      </c>
      <c r="C200" s="154">
        <v>91.06350544</v>
      </c>
      <c r="D200" s="157">
        <v>215</v>
      </c>
      <c r="E200" s="118"/>
      <c r="F200" s="153">
        <f t="shared" si="3"/>
        <v>3.9378352816590884E-2</v>
      </c>
      <c r="G200" s="153">
        <f t="shared" si="4"/>
        <v>1.562159412918695E-2</v>
      </c>
    </row>
    <row r="201" spans="1:7" x14ac:dyDescent="0.25">
      <c r="A201" s="97" t="s">
        <v>609</v>
      </c>
      <c r="B201" s="118" t="s">
        <v>2730</v>
      </c>
      <c r="C201" s="154">
        <v>65.456203860000002</v>
      </c>
      <c r="D201" s="157">
        <v>138</v>
      </c>
      <c r="E201" s="118"/>
      <c r="F201" s="153">
        <f t="shared" si="3"/>
        <v>2.8305054557031979E-2</v>
      </c>
      <c r="G201" s="153">
        <f t="shared" si="4"/>
        <v>1.0026883673617671E-2</v>
      </c>
    </row>
    <row r="202" spans="1:7" x14ac:dyDescent="0.25">
      <c r="A202" s="97" t="s">
        <v>610</v>
      </c>
      <c r="B202" s="118" t="s">
        <v>2731</v>
      </c>
      <c r="C202" s="154">
        <v>38.184873090000004</v>
      </c>
      <c r="D202" s="157">
        <v>73</v>
      </c>
      <c r="E202" s="118"/>
      <c r="F202" s="153">
        <f t="shared" si="3"/>
        <v>1.6512184519247377E-2</v>
      </c>
      <c r="G202" s="153">
        <f t="shared" si="4"/>
        <v>5.3040761461890578E-3</v>
      </c>
    </row>
    <row r="203" spans="1:7" x14ac:dyDescent="0.25">
      <c r="A203" s="97" t="s">
        <v>611</v>
      </c>
      <c r="B203" s="118" t="s">
        <v>2732</v>
      </c>
      <c r="C203" s="154">
        <v>23.409780260000002</v>
      </c>
      <c r="D203" s="157">
        <v>41</v>
      </c>
      <c r="E203" s="118"/>
      <c r="F203" s="153">
        <f t="shared" si="3"/>
        <v>1.0123029878797348E-2</v>
      </c>
      <c r="G203" s="153">
        <f t="shared" si="4"/>
        <v>2.979001671147279E-3</v>
      </c>
    </row>
    <row r="204" spans="1:7" x14ac:dyDescent="0.25">
      <c r="A204" s="97" t="s">
        <v>612</v>
      </c>
      <c r="B204" s="118" t="s">
        <v>2733</v>
      </c>
      <c r="C204" s="154">
        <v>14.98074533</v>
      </c>
      <c r="D204" s="157">
        <v>24</v>
      </c>
      <c r="E204" s="118"/>
      <c r="F204" s="153">
        <f t="shared" si="3"/>
        <v>6.4780844116408554E-3</v>
      </c>
      <c r="G204" s="153">
        <f t="shared" si="4"/>
        <v>1.743805856281334E-3</v>
      </c>
    </row>
    <row r="205" spans="1:7" x14ac:dyDescent="0.25">
      <c r="A205" s="97" t="s">
        <v>613</v>
      </c>
      <c r="B205" s="118" t="s">
        <v>2734</v>
      </c>
      <c r="C205" s="154">
        <v>12.190990469999999</v>
      </c>
      <c r="D205" s="157">
        <v>18</v>
      </c>
      <c r="F205" s="153">
        <f t="shared" si="3"/>
        <v>5.2717180344837499E-3</v>
      </c>
      <c r="G205" s="153">
        <f t="shared" si="4"/>
        <v>1.3078543922110004E-3</v>
      </c>
    </row>
    <row r="206" spans="1:7" x14ac:dyDescent="0.25">
      <c r="A206" s="97" t="s">
        <v>614</v>
      </c>
      <c r="B206" s="118" t="s">
        <v>2735</v>
      </c>
      <c r="C206" s="154">
        <v>3.63832019</v>
      </c>
      <c r="D206" s="157">
        <v>5</v>
      </c>
      <c r="E206" s="113"/>
      <c r="F206" s="153">
        <f t="shared" si="3"/>
        <v>1.5733092571968311E-3</v>
      </c>
      <c r="G206" s="153">
        <f t="shared" si="4"/>
        <v>3.6329288672527793E-4</v>
      </c>
    </row>
    <row r="207" spans="1:7" x14ac:dyDescent="0.25">
      <c r="A207" s="97" t="s">
        <v>615</v>
      </c>
      <c r="B207" s="118" t="s">
        <v>2736</v>
      </c>
      <c r="C207" s="154">
        <v>6.9526286700000002</v>
      </c>
      <c r="D207" s="157">
        <v>9</v>
      </c>
      <c r="E207" s="113"/>
      <c r="F207" s="153">
        <f t="shared" si="3"/>
        <v>3.006506980454376E-3</v>
      </c>
      <c r="G207" s="153">
        <f t="shared" si="4"/>
        <v>6.5392719610550022E-4</v>
      </c>
    </row>
    <row r="208" spans="1:7" x14ac:dyDescent="0.25">
      <c r="A208" s="97" t="s">
        <v>616</v>
      </c>
      <c r="B208" s="118" t="s">
        <v>2737</v>
      </c>
      <c r="C208" s="154">
        <v>0</v>
      </c>
      <c r="D208" s="157">
        <v>0</v>
      </c>
      <c r="E208" s="113"/>
      <c r="F208" s="153">
        <f t="shared" si="3"/>
        <v>0</v>
      </c>
      <c r="G208" s="153">
        <f t="shared" si="4"/>
        <v>0</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2312.5270339300005</v>
      </c>
      <c r="D214" s="158">
        <f>SUM(D190:D213)</f>
        <v>13763</v>
      </c>
      <c r="E214" s="113"/>
      <c r="F214" s="159">
        <f>SUM(F190:F213)</f>
        <v>0.99999999999999989</v>
      </c>
      <c r="G214" s="159">
        <f>SUM(G190:G213)</f>
        <v>1.0000000000000002</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0.68785487000000001</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173.33070767999999</v>
      </c>
      <c r="D219" s="157">
        <v>2129</v>
      </c>
      <c r="F219" s="153">
        <f t="shared" ref="F219:F226" si="5">IF($C$227=0,"",IF(C219="[for completion]","",C219/$C$227))</f>
        <v>7.4952943311298273E-2</v>
      </c>
      <c r="G219" s="153">
        <f t="shared" ref="G219:G226" si="6">IF($D$227=0,"",IF(D219="[for completion]","",D219/$D$227))</f>
        <v>0.15469011116762335</v>
      </c>
    </row>
    <row r="220" spans="1:7" x14ac:dyDescent="0.25">
      <c r="A220" s="97" t="s">
        <v>629</v>
      </c>
      <c r="B220" s="97" t="s">
        <v>2743</v>
      </c>
      <c r="C220" s="154">
        <v>213.95345505</v>
      </c>
      <c r="D220" s="157">
        <v>1539</v>
      </c>
      <c r="F220" s="153">
        <f t="shared" si="5"/>
        <v>9.2519331411403685E-2</v>
      </c>
      <c r="G220" s="153">
        <f t="shared" si="6"/>
        <v>0.11182155053404054</v>
      </c>
    </row>
    <row r="221" spans="1:7" x14ac:dyDescent="0.25">
      <c r="A221" s="97" t="s">
        <v>631</v>
      </c>
      <c r="B221" s="97" t="s">
        <v>2744</v>
      </c>
      <c r="C221" s="154">
        <v>348.76329485000002</v>
      </c>
      <c r="D221" s="157">
        <v>2083</v>
      </c>
      <c r="F221" s="153">
        <f t="shared" si="5"/>
        <v>0.15081479685766006</v>
      </c>
      <c r="G221" s="153">
        <f t="shared" si="6"/>
        <v>0.15134781660975077</v>
      </c>
    </row>
    <row r="222" spans="1:7" x14ac:dyDescent="0.25">
      <c r="A222" s="97" t="s">
        <v>633</v>
      </c>
      <c r="B222" s="97" t="s">
        <v>2745</v>
      </c>
      <c r="C222" s="154">
        <v>418.87141143000002</v>
      </c>
      <c r="D222" s="157">
        <v>2382</v>
      </c>
      <c r="F222" s="153">
        <f t="shared" si="5"/>
        <v>0.18113146583119222</v>
      </c>
      <c r="G222" s="153">
        <f t="shared" si="6"/>
        <v>0.1730727312359224</v>
      </c>
    </row>
    <row r="223" spans="1:7" x14ac:dyDescent="0.25">
      <c r="A223" s="97" t="s">
        <v>635</v>
      </c>
      <c r="B223" s="97" t="s">
        <v>2746</v>
      </c>
      <c r="C223" s="154">
        <v>425.44499623000002</v>
      </c>
      <c r="D223" s="157">
        <v>2276</v>
      </c>
      <c r="F223" s="153">
        <f t="shared" si="5"/>
        <v>0.18397406386509654</v>
      </c>
      <c r="G223" s="153">
        <f t="shared" si="6"/>
        <v>0.16537092203734652</v>
      </c>
    </row>
    <row r="224" spans="1:7" x14ac:dyDescent="0.25">
      <c r="A224" s="97" t="s">
        <v>637</v>
      </c>
      <c r="B224" s="97" t="s">
        <v>2747</v>
      </c>
      <c r="C224" s="154">
        <v>401.63953346</v>
      </c>
      <c r="D224" s="157">
        <v>2095</v>
      </c>
      <c r="F224" s="153">
        <f t="shared" si="5"/>
        <v>0.17367993003629364</v>
      </c>
      <c r="G224" s="153">
        <f t="shared" si="6"/>
        <v>0.15221971953789146</v>
      </c>
    </row>
    <row r="225" spans="1:7" x14ac:dyDescent="0.25">
      <c r="A225" s="97" t="s">
        <v>639</v>
      </c>
      <c r="B225" s="97" t="s">
        <v>2748</v>
      </c>
      <c r="C225" s="154">
        <v>311.80942434000002</v>
      </c>
      <c r="D225" s="157">
        <v>1160</v>
      </c>
      <c r="F225" s="153">
        <f t="shared" si="5"/>
        <v>0.13483493155541573</v>
      </c>
      <c r="G225" s="153">
        <f t="shared" si="6"/>
        <v>8.4283949720264484E-2</v>
      </c>
    </row>
    <row r="226" spans="1:7" x14ac:dyDescent="0.25">
      <c r="A226" s="97" t="s">
        <v>641</v>
      </c>
      <c r="B226" s="97" t="s">
        <v>2749</v>
      </c>
      <c r="C226" s="154">
        <v>18.71421089</v>
      </c>
      <c r="D226" s="157">
        <v>99</v>
      </c>
      <c r="F226" s="153">
        <f t="shared" si="5"/>
        <v>8.0925371316400707E-3</v>
      </c>
      <c r="G226" s="153">
        <f t="shared" si="6"/>
        <v>7.1931991571605024E-3</v>
      </c>
    </row>
    <row r="227" spans="1:7" x14ac:dyDescent="0.25">
      <c r="A227" s="97" t="s">
        <v>643</v>
      </c>
      <c r="B227" s="127" t="s">
        <v>94</v>
      </c>
      <c r="C227" s="154">
        <f>SUM(C219:C226)</f>
        <v>2312.5270339299996</v>
      </c>
      <c r="D227" s="157">
        <f>SUM(D219:D226)</f>
        <v>13763</v>
      </c>
      <c r="F227" s="131">
        <f>SUM(F219:F226)</f>
        <v>1.0000000000000002</v>
      </c>
      <c r="G227" s="131">
        <f>SUM(G219:G226)</f>
        <v>1</v>
      </c>
    </row>
    <row r="228" spans="1:7" outlineLevel="1" x14ac:dyDescent="0.25">
      <c r="A228" s="97" t="s">
        <v>644</v>
      </c>
      <c r="B228" s="114" t="s">
        <v>2750</v>
      </c>
      <c r="C228" s="154">
        <v>10.864733660000001</v>
      </c>
      <c r="D228" s="157">
        <v>59</v>
      </c>
      <c r="F228" s="153">
        <f t="shared" ref="F228:F233" si="7">IF($C$227=0,"",IF(C228="[for completion]","",C228/$C$227))</f>
        <v>4.6982082806340409E-3</v>
      </c>
      <c r="G228" s="153">
        <f t="shared" ref="G228:G233" si="8">IF($D$227=0,"",IF(D228="[for completion]","",D228/$D$227))</f>
        <v>4.286856063358279E-3</v>
      </c>
    </row>
    <row r="229" spans="1:7" outlineLevel="1" x14ac:dyDescent="0.25">
      <c r="A229" s="97" t="s">
        <v>646</v>
      </c>
      <c r="B229" s="114" t="s">
        <v>2751</v>
      </c>
      <c r="C229" s="154">
        <v>7.8494772299999998</v>
      </c>
      <c r="D229" s="157">
        <v>40</v>
      </c>
      <c r="F229" s="153">
        <f t="shared" si="7"/>
        <v>3.3943288510060307E-3</v>
      </c>
      <c r="G229" s="153">
        <f t="shared" si="8"/>
        <v>2.9063430938022234E-3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0.56095454</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521.04720812999994</v>
      </c>
      <c r="D241" s="157">
        <v>4689</v>
      </c>
      <c r="F241" s="153">
        <f t="shared" ref="F241:F248" si="9">IF($C$249=0,"",IF(C241="[Mark as ND1 if not relevant]","",C241/$C$249))</f>
        <v>0.22531507770952491</v>
      </c>
      <c r="G241" s="153">
        <f t="shared" ref="G241:G248" si="10">IF($D$249=0,"",IF(D241="[Mark as ND1 if not relevant]","",D241/$D$249))</f>
        <v>0.34072082546141547</v>
      </c>
    </row>
    <row r="242" spans="1:7" x14ac:dyDescent="0.25">
      <c r="A242" s="97" t="s">
        <v>662</v>
      </c>
      <c r="B242" s="97" t="s">
        <v>2757</v>
      </c>
      <c r="C242" s="154">
        <v>461.52922538000001</v>
      </c>
      <c r="D242" s="157">
        <v>2811</v>
      </c>
      <c r="F242" s="153">
        <f t="shared" si="9"/>
        <v>0.19957787252122927</v>
      </c>
      <c r="G242" s="153">
        <f t="shared" si="10"/>
        <v>0.20425810202005523</v>
      </c>
    </row>
    <row r="243" spans="1:7" x14ac:dyDescent="0.25">
      <c r="A243" s="97" t="s">
        <v>663</v>
      </c>
      <c r="B243" s="97" t="s">
        <v>2758</v>
      </c>
      <c r="C243" s="154">
        <v>466.10020178000002</v>
      </c>
      <c r="D243" s="157">
        <v>2596</v>
      </c>
      <c r="F243" s="153">
        <f t="shared" si="9"/>
        <v>0.20155448785800589</v>
      </c>
      <c r="G243" s="153">
        <f t="shared" si="10"/>
        <v>0.1886353727655864</v>
      </c>
    </row>
    <row r="244" spans="1:7" x14ac:dyDescent="0.25">
      <c r="A244" s="97" t="s">
        <v>664</v>
      </c>
      <c r="B244" s="97" t="s">
        <v>2759</v>
      </c>
      <c r="C244" s="154">
        <v>320.44256539999998</v>
      </c>
      <c r="D244" s="157">
        <v>1662</v>
      </c>
      <c r="F244" s="153">
        <f t="shared" si="9"/>
        <v>0.13856813816096039</v>
      </c>
      <c r="G244" s="153">
        <f t="shared" si="10"/>
        <v>0.12076733032989391</v>
      </c>
    </row>
    <row r="245" spans="1:7" x14ac:dyDescent="0.25">
      <c r="A245" s="97" t="s">
        <v>665</v>
      </c>
      <c r="B245" s="97" t="s">
        <v>2760</v>
      </c>
      <c r="C245" s="154">
        <v>196.81177273</v>
      </c>
      <c r="D245" s="157">
        <v>871</v>
      </c>
      <c r="F245" s="153">
        <f t="shared" si="9"/>
        <v>8.5106798721672497E-2</v>
      </c>
      <c r="G245" s="153">
        <f t="shared" si="10"/>
        <v>6.3290219444848139E-2</v>
      </c>
    </row>
    <row r="246" spans="1:7" x14ac:dyDescent="0.25">
      <c r="A246" s="97" t="s">
        <v>666</v>
      </c>
      <c r="B246" s="97" t="s">
        <v>2761</v>
      </c>
      <c r="C246" s="154">
        <v>124.97275589</v>
      </c>
      <c r="D246" s="157">
        <v>466</v>
      </c>
      <c r="F246" s="153">
        <f t="shared" si="9"/>
        <v>5.404164107507016E-2</v>
      </c>
      <c r="G246" s="153">
        <f t="shared" si="10"/>
        <v>3.3861357360848714E-2</v>
      </c>
    </row>
    <row r="247" spans="1:7" x14ac:dyDescent="0.25">
      <c r="A247" s="97" t="s">
        <v>667</v>
      </c>
      <c r="B247" s="97" t="s">
        <v>2762</v>
      </c>
      <c r="C247" s="154">
        <v>156.17308861999999</v>
      </c>
      <c r="D247" s="157">
        <v>487</v>
      </c>
      <c r="F247" s="153">
        <f t="shared" si="9"/>
        <v>6.7533519131288508E-2</v>
      </c>
      <c r="G247" s="153">
        <f t="shared" si="10"/>
        <v>3.5387298357796831E-2</v>
      </c>
    </row>
    <row r="248" spans="1:7" x14ac:dyDescent="0.25">
      <c r="A248" s="97" t="s">
        <v>668</v>
      </c>
      <c r="B248" s="97" t="s">
        <v>2749</v>
      </c>
      <c r="C248" s="154">
        <v>65.450215</v>
      </c>
      <c r="D248" s="157">
        <v>180</v>
      </c>
      <c r="F248" s="153">
        <f t="shared" si="9"/>
        <v>2.8302464822248494E-2</v>
      </c>
      <c r="G248" s="153">
        <f t="shared" si="10"/>
        <v>1.3079494259555298E-2</v>
      </c>
    </row>
    <row r="249" spans="1:7" x14ac:dyDescent="0.25">
      <c r="A249" s="97" t="s">
        <v>669</v>
      </c>
      <c r="B249" s="127" t="s">
        <v>94</v>
      </c>
      <c r="C249" s="154">
        <f>SUM(C241:C248)</f>
        <v>2312.5270329299997</v>
      </c>
      <c r="D249" s="157">
        <f>SUM(D241:D248)</f>
        <v>13762</v>
      </c>
      <c r="F249" s="131">
        <f>SUM(F241:F248)</f>
        <v>1</v>
      </c>
      <c r="G249" s="131">
        <f>SUM(G241:G248)</f>
        <v>1</v>
      </c>
    </row>
    <row r="250" spans="1:7" outlineLevel="1" x14ac:dyDescent="0.25">
      <c r="A250" s="97" t="s">
        <v>670</v>
      </c>
      <c r="B250" s="114" t="s">
        <v>2750</v>
      </c>
      <c r="C250" s="154">
        <v>64.84196704</v>
      </c>
      <c r="D250" s="157">
        <v>179</v>
      </c>
      <c r="F250" s="153">
        <f t="shared" ref="F250:F255" si="11">IF($C$249=0,"",IF(C250="[for completion]","",C250/$C$249))</f>
        <v>2.803944175210114E-2</v>
      </c>
      <c r="G250" s="153">
        <f t="shared" ref="G250:G255" si="12">IF($D$249=0,"",IF(D250="[for completion]","",D250/$D$249))</f>
        <v>1.3006830402557767E-2</v>
      </c>
    </row>
    <row r="251" spans="1:7" outlineLevel="1" x14ac:dyDescent="0.25">
      <c r="A251" s="97" t="s">
        <v>671</v>
      </c>
      <c r="B251" s="114" t="s">
        <v>2751</v>
      </c>
      <c r="C251" s="154">
        <v>0.60824796000000003</v>
      </c>
      <c r="D251" s="157">
        <v>1</v>
      </c>
      <c r="F251" s="153">
        <f t="shared" si="11"/>
        <v>2.6302307014735416E-4</v>
      </c>
      <c r="G251" s="153">
        <f t="shared" si="12"/>
        <v>7.2663856997529425E-5</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0.44072432</v>
      </c>
      <c r="E277" s="93"/>
      <c r="F277" s="93"/>
    </row>
    <row r="278" spans="1:7" x14ac:dyDescent="0.25">
      <c r="A278" s="97" t="s">
        <v>702</v>
      </c>
      <c r="B278" s="97" t="s">
        <v>703</v>
      </c>
      <c r="C278" s="131">
        <v>0.55927568000000005</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2312.52703393</v>
      </c>
      <c r="D287" s="257">
        <v>13763</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2312.52703393</v>
      </c>
      <c r="D305" s="257">
        <f>SUM(D287:D304)</f>
        <v>13763</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2312.52703393</v>
      </c>
      <c r="D310" s="257">
        <v>13763</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2312.52703393</v>
      </c>
      <c r="D328" s="257">
        <f>SUM(D310:D327)</f>
        <v>13763</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2312.52703393</v>
      </c>
      <c r="D345" s="257">
        <v>13763</v>
      </c>
      <c r="E345" s="65"/>
      <c r="F345" s="302">
        <f t="shared" si="17"/>
        <v>1</v>
      </c>
      <c r="G345" s="302">
        <f t="shared" si="18"/>
        <v>1</v>
      </c>
    </row>
    <row r="346" spans="1:7" s="298" customFormat="1" x14ac:dyDescent="0.25">
      <c r="A346" s="304" t="s">
        <v>2579</v>
      </c>
      <c r="B346" s="305" t="s">
        <v>94</v>
      </c>
      <c r="C346" s="191">
        <f>SUM(C333:C345)</f>
        <v>2312.52703393</v>
      </c>
      <c r="D346" s="257">
        <f>SUM(D333:D345)</f>
        <v>13763</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2017.87891311</v>
      </c>
      <c r="D358" s="257">
        <v>11731</v>
      </c>
      <c r="E358" s="217"/>
      <c r="F358" s="190">
        <f t="shared" ref="F358:F364" si="19">IF($C$365=0,"",IF(C358="[For completion]","",C358/$C$365))</f>
        <v>0.87258608591517162</v>
      </c>
      <c r="G358" s="190">
        <f t="shared" ref="G358:G364" si="20">IF($D$365=0,"",IF(D358="[For completion]","",D358/$D$365))</f>
        <v>0.85235777083484709</v>
      </c>
    </row>
    <row r="359" spans="1:7" s="162" customFormat="1" x14ac:dyDescent="0.25">
      <c r="A359" s="273" t="s">
        <v>2386</v>
      </c>
      <c r="B359" s="212" t="s">
        <v>1921</v>
      </c>
      <c r="C359" s="191">
        <v>294.64812081999997</v>
      </c>
      <c r="D359" s="257">
        <v>2032</v>
      </c>
      <c r="E359" s="217"/>
      <c r="F359" s="190">
        <f t="shared" si="19"/>
        <v>0.12741391408482836</v>
      </c>
      <c r="G359" s="190">
        <f t="shared" si="20"/>
        <v>0.14764222916515293</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2312.52703393</v>
      </c>
      <c r="D365" s="214">
        <f>SUM(D358:D364)</f>
        <v>13763</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2312.52703393</v>
      </c>
      <c r="D368" s="257">
        <v>13763</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2312.52703393</v>
      </c>
      <c r="D372" s="257">
        <f>SUM(D368:D371)</f>
        <v>13763</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85" zoomScaleNormal="80" zoomScaleSheetLayoutView="85" workbookViewId="0">
      <selection activeCell="C23" sqref="C23"/>
    </sheetView>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70" zoomScaleNormal="80" zoomScaleSheetLayoutView="70" workbookViewId="0">
      <selection activeCell="C4" sqref="C4"/>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5F9E-41D4-4B34-9750-F2620A33281E}">
  <sheetPr>
    <tabColor theme="9" tint="-0.249977111117893"/>
  </sheetPr>
  <dimension ref="A1:C403"/>
  <sheetViews>
    <sheetView view="pageBreakPreview" zoomScale="55" zoomScaleNormal="70" zoomScaleSheetLayoutView="55" workbookViewId="0">
      <selection activeCell="C22" sqref="C22"/>
    </sheetView>
  </sheetViews>
  <sheetFormatPr baseColWidth="10"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2793</v>
      </c>
      <c r="C6" s="355" t="s">
        <v>2794</v>
      </c>
    </row>
    <row r="7" spans="1:3" ht="30" x14ac:dyDescent="0.25">
      <c r="A7" s="163" t="s">
        <v>1115</v>
      </c>
      <c r="B7" s="215" t="s">
        <v>2795</v>
      </c>
      <c r="C7" s="355" t="s">
        <v>2796</v>
      </c>
    </row>
    <row r="8" spans="1:3" ht="30" x14ac:dyDescent="0.25">
      <c r="A8" s="163" t="s">
        <v>1116</v>
      </c>
      <c r="B8" s="215" t="s">
        <v>2797</v>
      </c>
      <c r="C8" s="355" t="s">
        <v>2798</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2799</v>
      </c>
      <c r="C12" s="356" t="s">
        <v>2800</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2801</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6" sqref="D6:H6"/>
    </sheetView>
  </sheetViews>
  <sheetFormatPr baseColWidth="10"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E65" sqref="E65"/>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2692</v>
      </c>
      <c r="C15" s="23" t="s">
        <v>2693</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2690</v>
      </c>
      <c r="C28" s="283" t="s">
        <v>2691</v>
      </c>
      <c r="D28" s="283"/>
      <c r="E28" s="29"/>
      <c r="F28" s="29"/>
      <c r="G28" s="29"/>
      <c r="H28" s="21"/>
      <c r="L28" s="21"/>
      <c r="M28" s="21"/>
    </row>
    <row r="29" spans="1:13" outlineLevel="1" x14ac:dyDescent="0.25">
      <c r="A29" s="23" t="s">
        <v>1358</v>
      </c>
      <c r="B29" s="281" t="s">
        <v>2687</v>
      </c>
      <c r="C29" s="283" t="s">
        <v>2688</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18.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76.219399999999993</v>
      </c>
      <c r="H75" s="21"/>
    </row>
    <row r="76" spans="1:14" x14ac:dyDescent="0.25">
      <c r="A76" s="23" t="s">
        <v>1403</v>
      </c>
      <c r="B76" s="23" t="s">
        <v>1431</v>
      </c>
      <c r="C76" s="247">
        <v>305.15800000000002</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1.87178E-3</v>
      </c>
      <c r="D82" s="242" t="str">
        <f t="shared" ref="D82:D87" si="0">IF(C82="","","ND2")</f>
        <v>ND2</v>
      </c>
      <c r="E82" s="242" t="str">
        <f t="shared" ref="E82:E87" si="1">IF(C82="","","ND2")</f>
        <v>ND2</v>
      </c>
      <c r="F82" s="242" t="str">
        <f t="shared" ref="F82:F87" si="2">IF(C82="","","ND2")</f>
        <v>ND2</v>
      </c>
      <c r="G82" s="242">
        <f t="shared" ref="G82:G87" si="3">IF(C82="","",C82)</f>
        <v>1.87178E-3</v>
      </c>
      <c r="H82" s="21"/>
    </row>
    <row r="83" spans="1:8" x14ac:dyDescent="0.25">
      <c r="A83" s="23" t="s">
        <v>1410</v>
      </c>
      <c r="B83" s="221" t="s">
        <v>2788</v>
      </c>
      <c r="C83" s="242">
        <v>4.0527E-4</v>
      </c>
      <c r="D83" s="242" t="str">
        <f t="shared" si="0"/>
        <v>ND2</v>
      </c>
      <c r="E83" s="242" t="str">
        <f t="shared" si="1"/>
        <v>ND2</v>
      </c>
      <c r="F83" s="242" t="str">
        <f t="shared" si="2"/>
        <v>ND2</v>
      </c>
      <c r="G83" s="242">
        <f t="shared" si="3"/>
        <v>4.0527E-4</v>
      </c>
      <c r="H83" s="21"/>
    </row>
    <row r="84" spans="1:8" x14ac:dyDescent="0.25">
      <c r="A84" s="23" t="s">
        <v>1411</v>
      </c>
      <c r="B84" s="221" t="s">
        <v>2789</v>
      </c>
      <c r="C84" s="242">
        <v>4.5729999999999998E-5</v>
      </c>
      <c r="D84" s="242" t="str">
        <f t="shared" si="0"/>
        <v>ND2</v>
      </c>
      <c r="E84" s="242" t="str">
        <f t="shared" si="1"/>
        <v>ND2</v>
      </c>
      <c r="F84" s="242" t="str">
        <f t="shared" si="2"/>
        <v>ND2</v>
      </c>
      <c r="G84" s="242">
        <f t="shared" si="3"/>
        <v>4.5729999999999998E-5</v>
      </c>
      <c r="H84" s="21"/>
    </row>
    <row r="85" spans="1:8" x14ac:dyDescent="0.25">
      <c r="A85" s="23" t="s">
        <v>1412</v>
      </c>
      <c r="B85" s="221" t="s">
        <v>2790</v>
      </c>
      <c r="C85" s="242">
        <v>0</v>
      </c>
      <c r="D85" s="242" t="str">
        <f t="shared" si="0"/>
        <v>ND2</v>
      </c>
      <c r="E85" s="242" t="str">
        <f t="shared" si="1"/>
        <v>ND2</v>
      </c>
      <c r="F85" s="242" t="str">
        <f t="shared" si="2"/>
        <v>ND2</v>
      </c>
      <c r="G85" s="242">
        <f t="shared" si="3"/>
        <v>0</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0.99767722999999997</v>
      </c>
      <c r="D87" s="242" t="str">
        <f t="shared" si="0"/>
        <v>ND2</v>
      </c>
      <c r="E87" s="242" t="str">
        <f t="shared" si="1"/>
        <v>ND2</v>
      </c>
      <c r="F87" s="242" t="str">
        <f t="shared" si="2"/>
        <v>ND2</v>
      </c>
      <c r="G87" s="242">
        <f t="shared" si="3"/>
        <v>0.99767722999999997</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26F44325-9465-4EC6-AE48-9C51E6704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92C07-7BC4-42CF-8EC3-3CF51F1369EA}">
  <ds:schemaRefs>
    <ds:schemaRef ds:uri="http://schemas.microsoft.com/sharepoint/v3/contenttype/forms"/>
  </ds:schemaRefs>
</ds:datastoreItem>
</file>

<file path=customXml/itemProps3.xml><?xml version="1.0" encoding="utf-8"?>
<ds:datastoreItem xmlns:ds="http://schemas.openxmlformats.org/officeDocument/2006/customXml" ds:itemID="{7297CAEB-58C9-4C23-AC6B-AEA6D14E5DF0}">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cd14063a-d18e-4dcb-8e91-b87e83e81a5c"/>
    <ds:schemaRef ds:uri="http://schemas.openxmlformats.org/package/2006/metadata/core-properties"/>
    <ds:schemaRef ds:uri="a9eb1017-d938-41b5-a0ea-c598d0a65c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2024-01-17T16:05:21Z</dcterms:created>
  <dcterms:modified xsi:type="dcterms:W3CDTF">2025-10-22T12:52:48Z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2025-10-22T12:48:01Z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17686727-6038-4528-8700-5e3289ace6c5</vt:lpwstr>
  </property>
  <property fmtid="{D5CDD505-2E9C-101B-9397-08002B2CF9AE}" pid="11" name="MSIP_Label_b0e4137d-3c3f-4cec-9f07-da88235b25cd_ContentBits">
    <vt:lpwstr>0</vt:lpwstr>
  </property>
  <property fmtid="{D5CDD505-2E9C-101B-9397-08002B2CF9AE}" pid="12" name="MediaServiceImageTags">
    <vt:lpwstr/>
  </property>
</Properties>
</file>