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apital Markets Services\83418 AEGON SB\Reporting\2022\08\Draft\"/>
    </mc:Choice>
  </mc:AlternateContent>
  <xr:revisionPtr revIDLastSave="0" documentId="13_ncr:1_{FC23D7AC-9429-4E69-8C8B-0CFCA5188299}" xr6:coauthVersionLast="47" xr6:coauthVersionMax="47" xr10:uidLastSave="{00000000-0000-0000-0000-000000000000}"/>
  <bookViews>
    <workbookView xWindow="-120" yWindow="-120" windowWidth="30960" windowHeight="169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4" i="11" s="1"/>
  <c r="C179" i="11"/>
  <c r="F185" i="11" s="1"/>
  <c r="G178" i="11"/>
  <c r="F178" i="11"/>
  <c r="G177" i="11"/>
  <c r="F177" i="11"/>
  <c r="G176" i="11"/>
  <c r="F176" i="11"/>
  <c r="G175" i="11"/>
  <c r="F175" i="11"/>
  <c r="G174" i="11"/>
  <c r="F174" i="11"/>
  <c r="G173" i="11"/>
  <c r="F173" i="11"/>
  <c r="G172" i="11"/>
  <c r="F172" i="11"/>
  <c r="G171" i="11"/>
  <c r="G179" i="11" s="1"/>
  <c r="F171" i="11"/>
  <c r="F179" i="11" s="1"/>
  <c r="G159" i="1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598" i="9"/>
  <c r="D598" i="9"/>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0"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81" i="9"/>
  <c r="D381" i="9"/>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G353" i="9"/>
  <c r="D353" i="9"/>
  <c r="C353" i="9"/>
  <c r="G352" i="9"/>
  <c r="F352" i="9"/>
  <c r="G351" i="9"/>
  <c r="F351" i="9"/>
  <c r="G350" i="9"/>
  <c r="F350" i="9"/>
  <c r="G349" i="9"/>
  <c r="F349" i="9"/>
  <c r="G348" i="9"/>
  <c r="F348" i="9"/>
  <c r="G347" i="9"/>
  <c r="F347" i="9"/>
  <c r="G346" i="9"/>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G328" i="9"/>
  <c r="D328" i="9"/>
  <c r="C328"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G17" i="22" s="1"/>
  <c r="D28" i="9"/>
  <c r="C15" i="9"/>
  <c r="F25" i="9"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28"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29" i="8" s="1"/>
  <c r="D105" i="8"/>
  <c r="D104" i="8"/>
  <c r="D103" i="8"/>
  <c r="D102" i="8"/>
  <c r="D101" i="8"/>
  <c r="C100" i="8"/>
  <c r="F105" i="8" s="1"/>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F56" i="8"/>
  <c r="F54" i="8"/>
  <c r="D300" i="8"/>
  <c r="F292" i="8"/>
  <c r="D290" i="8"/>
  <c r="C293" i="8"/>
  <c r="C290" i="8"/>
  <c r="D293" i="8"/>
  <c r="C292" i="8"/>
  <c r="C300" i="8"/>
  <c r="D292" i="8"/>
  <c r="F212" i="8" l="1"/>
  <c r="F193" i="8"/>
  <c r="F208" i="8" s="1"/>
  <c r="F195" i="8"/>
  <c r="F197" i="8"/>
  <c r="F199" i="8"/>
  <c r="F201" i="8"/>
  <c r="F203" i="8"/>
  <c r="F205" i="8"/>
  <c r="F210" i="8"/>
  <c r="F214" i="8"/>
  <c r="G104" i="8"/>
  <c r="G102" i="8"/>
  <c r="G99" i="8"/>
  <c r="G97" i="8"/>
  <c r="G95" i="8"/>
  <c r="G93" i="8"/>
  <c r="G105" i="8"/>
  <c r="G103" i="8"/>
  <c r="G96" i="8"/>
  <c r="G101" i="8"/>
  <c r="G98" i="8"/>
  <c r="G94" i="8"/>
  <c r="F63" i="8"/>
  <c r="F79" i="8"/>
  <c r="G135" i="8"/>
  <c r="F59" i="8"/>
  <c r="F61" i="8"/>
  <c r="F81" i="8"/>
  <c r="F99" i="8"/>
  <c r="F102" i="8"/>
  <c r="F104" i="8"/>
  <c r="G127" i="8"/>
  <c r="G129" i="8" s="1"/>
  <c r="G128" i="8"/>
  <c r="G131" i="8"/>
  <c r="G133" i="8"/>
  <c r="F53" i="8"/>
  <c r="F55" i="8"/>
  <c r="F57" i="8"/>
  <c r="F60" i="8"/>
  <c r="F62" i="8"/>
  <c r="F78" i="8"/>
  <c r="F80" i="8"/>
  <c r="F94" i="8"/>
  <c r="F100" i="8" s="1"/>
  <c r="F96" i="8"/>
  <c r="F98" i="8"/>
  <c r="F101" i="8"/>
  <c r="F103" i="8"/>
  <c r="F136" i="8"/>
  <c r="F135" i="8"/>
  <c r="F134" i="8"/>
  <c r="F133" i="8"/>
  <c r="F132" i="8"/>
  <c r="F131" i="8"/>
  <c r="F130" i="8"/>
  <c r="G130" i="8"/>
  <c r="G132" i="8"/>
  <c r="G134" i="8"/>
  <c r="F156" i="8"/>
  <c r="F157" i="8"/>
  <c r="F158" i="8"/>
  <c r="F159" i="8"/>
  <c r="F160" i="8"/>
  <c r="F161" i="8"/>
  <c r="F180" i="8"/>
  <c r="F182" i="8"/>
  <c r="F184" i="8"/>
  <c r="F209" i="8"/>
  <c r="F211" i="8"/>
  <c r="F213" i="8"/>
  <c r="F12" i="9"/>
  <c r="F15" i="9" s="1"/>
  <c r="F14" i="9"/>
  <c r="F17" i="9"/>
  <c r="F19" i="9"/>
  <c r="F21" i="9"/>
  <c r="F23" i="9"/>
  <c r="F228" i="9"/>
  <c r="F229" i="9"/>
  <c r="F230" i="9"/>
  <c r="F231" i="9"/>
  <c r="F232" i="9"/>
  <c r="F255" i="9"/>
  <c r="F254" i="9"/>
  <c r="F253" i="9"/>
  <c r="F252" i="9"/>
  <c r="F250" i="9"/>
  <c r="F251" i="9"/>
  <c r="G252" i="9"/>
  <c r="G254" i="9"/>
  <c r="G454" i="9"/>
  <c r="G456" i="9"/>
  <c r="G477" i="9"/>
  <c r="G479" i="9"/>
  <c r="G481" i="9"/>
  <c r="F41" i="10"/>
  <c r="F39" i="10"/>
  <c r="G158" i="11"/>
  <c r="G160" i="11"/>
  <c r="G162" i="11"/>
  <c r="G181" i="11"/>
  <c r="G183" i="11"/>
  <c r="G185" i="11"/>
  <c r="G17" i="19"/>
  <c r="F38" i="19"/>
  <c r="F36" i="19"/>
  <c r="F34" i="19"/>
  <c r="F32" i="19"/>
  <c r="F29" i="19"/>
  <c r="F27" i="19"/>
  <c r="F30" i="19" s="1"/>
  <c r="F33" i="19"/>
  <c r="F37" i="19"/>
  <c r="G593" i="19"/>
  <c r="G591" i="19"/>
  <c r="G595" i="19" s="1"/>
  <c r="G156" i="8"/>
  <c r="G157" i="8"/>
  <c r="G158" i="8"/>
  <c r="G159" i="8"/>
  <c r="G160" i="8"/>
  <c r="G161" i="8"/>
  <c r="F207" i="8"/>
  <c r="F17" i="22"/>
  <c r="F18" i="19"/>
  <c r="F17" i="19"/>
  <c r="F16" i="19"/>
  <c r="F16" i="9"/>
  <c r="F18" i="9"/>
  <c r="F20" i="9"/>
  <c r="F22" i="9"/>
  <c r="F24" i="9"/>
  <c r="F26" i="9"/>
  <c r="G228" i="9"/>
  <c r="G229" i="9"/>
  <c r="G230" i="9"/>
  <c r="G231" i="9"/>
  <c r="G232" i="9"/>
  <c r="G250" i="9"/>
  <c r="G251" i="9"/>
  <c r="G253" i="9"/>
  <c r="G476" i="9"/>
  <c r="G478" i="9"/>
  <c r="G161" i="11"/>
  <c r="G180" i="11"/>
  <c r="G182" i="11"/>
  <c r="G16" i="19"/>
  <c r="G18" i="19"/>
  <c r="F454" i="9"/>
  <c r="F455" i="9"/>
  <c r="F456" i="9"/>
  <c r="F457" i="9"/>
  <c r="F458" i="9"/>
  <c r="F476" i="9"/>
  <c r="F477" i="9"/>
  <c r="F478" i="9"/>
  <c r="F479" i="9"/>
  <c r="F480" i="9"/>
  <c r="F153" i="10"/>
  <c r="F155" i="10"/>
  <c r="F157" i="10"/>
  <c r="F158" i="11"/>
  <c r="F159" i="11"/>
  <c r="F160" i="11"/>
  <c r="F161" i="11"/>
  <c r="F162" i="11"/>
  <c r="F180" i="11"/>
  <c r="F181" i="11"/>
  <c r="F182" i="11"/>
  <c r="F183" i="11"/>
  <c r="F184" i="11"/>
  <c r="F58" i="8" l="1"/>
  <c r="G100" i="8"/>
  <c r="G19" i="19"/>
  <c r="F19" i="19"/>
  <c r="F42" i="10"/>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<sst xmlns="http://schemas.openxmlformats.org/spreadsheetml/2006/main" count="3762" uniqueCount="2721">
  <si>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</si>
  <si>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</si>
  <si>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</si>
  <si>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</si>
  <si>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</si>
  <si>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</si>
  <si>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</si>
  <si>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</si>
  <si>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</si>
  <si>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</si>
  <si>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</si>
  <si>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</si>
  <si>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</si>
  <si>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</si>
  <si>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</si>
  <si>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</si>
  <si>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</si>
  <si>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</si>
  <si>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</si>
  <si>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</si>
  <si>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</si>
  <si>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</si>
  <si>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</si>
  <si>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</si>
  <si>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</si>
  <si>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</si>
  <si>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</si>
  <si>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</si>
  <si>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</si>
  <si>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</si>
  <si>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</si>
  <si>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</si>
  <si>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</si>
  <si>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</si>
  <si>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</si>
  <si>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</si>
  <si>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</si>
  <si>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</si>
  <si>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</si>
  <si>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</si>
  <si>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</si>
  <si>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</si>
  <si>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</si>
  <si>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</si>
  <si>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</si>
  <si>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</si>
  <si>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</si>
  <si>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</si>
  <si>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</si>
  <si>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</si>
  <si>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</si>
  <si>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</si>
  <si>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</si>
  <si>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</si>
  <si>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</si>
  <si>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</si>
  <si>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</si>
  <si>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</si>
  <si>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</si>
  <si>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</si>
  <si>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</si>
  <si>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</si>
  <si>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</si>
  <si>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</si>
  <si>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</si>
  <si>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</si>
  <si>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</si>
  <si>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</si>
  <si>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</si>
  <si>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</si>
  <si>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</si>
  <si>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</si>
  <si>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</si>
  <si>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</si>
  <si>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</si>
  <si>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</si>
  <si>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</si>
  <si>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</si>
  <si>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</si>
  <si>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</si>
  <si>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</si>
  <si>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</si>
  <si>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</si>
  <si>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</si>
  <si>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</si>
  <si>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</si>
  <si>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</si>
  <si>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</si>
  <si>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</si>
  <si>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</si>
  <si>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</si>
  <si>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</si>
  <si>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</si>
  <si>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</si>
  <si>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</si>
  <si>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</si>
  <si>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</si>
  <si>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</si>
  <si>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</si>
  <si>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</si>
  <si>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</si>
  <si>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</si>
  <si>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</si>
  <si>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</si>
  <si>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</si>
  <si>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</si>
  <si>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</si>
  <si>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</si>
  <si>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</si>
  <si>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</si>
  <si>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</si>
  <si>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</si>
  <si>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</si>
  <si>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</si>
  <si>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</si>
  <si>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</si>
  <si>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</si>
  <si>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</si>
  <si>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</si>
  <si>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</si>
  <si>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</si>
  <si>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</si>
  <si>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</si>
  <si>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</si>
  <si>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</si>
  <si>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</si>
  <si>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</si>
  <si>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</si>
  <si>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</si>
  <si>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</si>
  <si>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</si>
  <si>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</si>
  <si>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</si>
  <si>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</si>
  <si>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</si>
  <si>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</si>
  <si>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</si>
  <si>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</si>
  <si>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</si>
  <si>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</si>
  <si>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</si>
  <si>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</si>
  <si>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</si>
  <si>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</si>
  <si>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</si>
  <si>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</si>
  <si>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</si>
  <si>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</si>
  <si>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</si>
  <si>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</si>
  <si>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</si>
  <si>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</si>
  <si>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</si>
  <si>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</si>
  <si>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</si>
  <si>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</si>
  <si>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</si>
  <si>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</si>
  <si>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</si>
  <si>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</si>
  <si>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</si>
  <si>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</si>
  <si>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</si>
  <si>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</si>
  <si>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</si>
  <si>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</si>
  <si>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</si>
  <si>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</si>
  <si>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</si>
  <si>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</si>
  <si>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</si>
  <si>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</si>
  <si>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</si>
  <si>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</si>
  <si>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</si>
  <si>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</si>
  <si>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</si>
  <si>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</si>
  <si>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</si>
  <si>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</si>
  <si>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</si>
  <si>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</si>
  <si>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</si>
  <si>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</si>
  <si>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</si>
  <si>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</si>
  <si>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</si>
  <si>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</si>
  <si>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</si>
  <si>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</si>
  <si>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</si>
  <si>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</si>
  <si>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</si>
  <si>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</si>
  <si>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</si>
  <si>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</si>
  <si>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</si>
  <si>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</si>
  <si>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</si>
  <si>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</si>
  <si>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</si>
  <si>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</si>
  <si>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</si>
  <si>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</si>
  <si>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</si>
  <si>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</si>
  <si>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</si>
  <si>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</si>
  <si>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</si>
  <si>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</si>
  <si>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</si>
  <si>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</si>
  <si>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</si>
  <si>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</si>
  <si>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</si>
  <si>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</si>
  <si>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</si>
  <si>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</si>
  <si>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</si>
  <si>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</si>
  <si>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</si>
  <si>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</si>
  <si>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</si>
  <si>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</si>
  <si>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</si>
  <si>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</si>
  <si>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</si>
  <si>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</si>
  <si>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</si>
  <si>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</si>
  <si>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</si>
  <si>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</si>
  <si>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</si>
  <si>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</si>
  <si>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</si>
  <si>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</si>
  <si>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</si>
  <si>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</si>
  <si>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</si>
  <si>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</si>
  <si>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</si>
  <si>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</si>
  <si>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</si>
  <si>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</si>
  <si>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</si>
  <si>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</si>
  <si>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</si>
  <si>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</si>
  <si>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</si>
  <si>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</si>
  <si>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</si>
  <si>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</si>
  <si>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</si>
  <si>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</si>
  <si>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</si>
  <si>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</si>
  <si>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</si>
  <si>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</si>
  <si>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</si>
  <si>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</si>
  <si>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</si>
  <si>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</si>
  <si>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</si>
  <si>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</si>
  <si>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</si>
  <si>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</si>
  <si>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</si>
  <si>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</si>
  <si>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</si>
  <si>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</si>
  <si>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</si>
  <si>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</si>
  <si>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</si>
  <si>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</si>
  <si>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</si>
  <si>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</si>
  <si>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</si>
  <si>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</si>
  <si>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</si>
  <si>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</si>
  <si>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</si>
  <si>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</si>
  <si>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</si>
  <si>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</si>
  <si>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</si>
  <si>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</si>
  <si>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</si>
  <si>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</si>
  <si>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</si>
  <si>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</si>
  <si>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</si>
  <si>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</si>
  <si>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</si>
  <si>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</si>
  <si>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</si>
  <si>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</si>
  <si>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</si>
  <si>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</si>
  <si>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</si>
  <si>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</si>
  <si>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</si>
  <si>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</si>
  <si>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</si>
  <si>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</si>
  <si>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</si>
  <si>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</si>
  <si>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</si>
  <si>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</si>
  <si>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</si>
  <si>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</si>
  <si>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</si>
  <si>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</si>
  <si>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</si>
  <si>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</si>
  <si>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</si>
  <si>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</si>
  <si>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</si>
  <si>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</si>
  <si>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</si>
  <si>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</si>
  <si>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</si>
  <si>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</si>
  <si>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</si>
  <si>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</si>
  <si>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</si>
  <si>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</si>
  <si>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</si>
  <si>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</si>
  <si>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</si>
  <si>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</si>
  <si>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</si>
  <si>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</si>
  <si>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</si>
  <si>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</si>
  <si>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</si>
  <si>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</si>
  <si>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</si>
  <si>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</si>
  <si>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</si>
  <si>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</si>
  <si>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</si>
  <si>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</si>
  <si>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</si>
  <si>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</si>
  <si>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</si>
  <si>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</si>
  <si>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</si>
  <si>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</si>
  <si>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</si>
  <si>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</si>
  <si>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</si>
  <si>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</si>
  <si>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</si>
  <si>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</si>
  <si>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</si>
  <si>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</si>
  <si>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</si>
  <si>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</si>
  <si>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</si>
  <si>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</si>
  <si>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</si>
  <si>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</si>
  <si>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</si>
  <si>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</si>
  <si>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</si>
  <si>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</si>
  <si>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</si>
  <si>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</si>
  <si>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</si>
  <si>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</si>
  <si>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</si>
  <si>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</si>
  <si>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</si>
  <si>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</si>
  <si>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</si>
  <si>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</si>
  <si>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</si>
  <si>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</si>
  <si>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</si>
  <si>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</si>
  <si>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</si>
  <si>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</si>
  <si>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</si>
  <si>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</si>
  <si>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</si>
  <si>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</si>
  <si>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</si>
  <si>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</si>
  <si>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</si>
  <si>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</si>
  <si>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</si>
  <si>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</si>
  <si>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</si>
  <si>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</si>
  <si>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</si>
  <si>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</si>
  <si>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</si>
  <si>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</si>
  <si>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</si>
  <si>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</si>
  <si>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</si>
  <si>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</si>
  <si>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</si>
  <si>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</si>
  <si>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</si>
  <si>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</si>
  <si>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</si>
  <si>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</si>
  <si>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</si>
  <si>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</si>
  <si>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</si>
  <si>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</si>
  <si>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</si>
  <si>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</si>
  <si>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</si>
  <si>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</si>
  <si>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</si>
  <si>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</si>
  <si>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</si>
  <si>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</si>
  <si>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</si>
  <si>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</si>
  <si>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</si>
  <si>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</si>
  <si>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</si>
  <si>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</si>
  <si>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</si>
  <si>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</si>
  <si>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</si>
  <si>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</si>
  <si>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</si>
  <si>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</si>
  <si>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</si>
  <si>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</si>
  <si>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</si>
  <si>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</si>
  <si>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</si>
  <si>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</si>
  <si>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</si>
  <si>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</si>
  <si>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</si>
  <si>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</si>
  <si>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</si>
  <si>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</si>
  <si>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</si>
  <si>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</si>
  <si>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</si>
  <si>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</si>
  <si>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</si>
  <si>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</si>
  <si>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</si>
  <si>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</si>
  <si>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</si>
  <si>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</si>
  <si>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</si>
  <si>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</si>
  <si>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</si>
  <si>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</si>
  <si>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</si>
  <si>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</si>
  <si>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</si>
  <si>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</si>
  <si>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</si>
  <si>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</si>
  <si>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</si>
  <si>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</si>
  <si>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</si>
  <si>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</si>
  <si>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</si>
  <si>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</si>
  <si>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</si>
  <si>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</si>
  <si>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</si>
  <si>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</si>
  <si>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</si>
  <si>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</si>
  <si>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</si>
  <si>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</si>
  <si>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</si>
  <si>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</si>
  <si>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</si>
  <si>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</si>
  <si>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</si>
  <si>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</si>
  <si>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</si>
  <si>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</si>
  <si>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</si>
  <si>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</si>
  <si>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</si>
  <si>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</si>
  <si>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</si>
  <si>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</si>
  <si>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</si>
  <si>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</si>
  <si>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</si>
  <si>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</si>
  <si>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</si>
  <si>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</si>
  <si>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</si>
  <si>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</si>
  <si>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</si>
  <si>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</si>
  <si>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</si>
  <si>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</si>
  <si>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</si>
  <si>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</si>
  <si>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</si>
  <si>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</si>
  <si>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</si>
  <si>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</si>
  <si>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</si>
  <si>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</si>
  <si>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</si>
  <si>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</si>
  <si>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</si>
  <si>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</si>
  <si>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</si>
  <si>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</si>
  <si>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</si>
  <si>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</si>
  <si>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</si>
  <si>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</si>
  <si>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</si>
  <si>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</si>
  <si>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</si>
  <si>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</si>
  <si>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</si>
  <si>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</si>
  <si>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</si>
  <si>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</si>
  <si>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</si>
  <si>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</si>
  <si>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</si>
  <si>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</si>
  <si>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</si>
  <si>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</si>
  <si>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</si>
  <si>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</si>
  <si>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</si>
  <si>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</si>
  <si>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</si>
  <si>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</si>
  <si>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</si>
  <si>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</si>
  <si>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</si>
  <si>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</si>
  <si>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</si>
  <si>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</si>
  <si>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</si>
  <si>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</si>
  <si>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</si>
  <si>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</si>
  <si>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</si>
  <si>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</si>
  <si>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</si>
  <si>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</si>
  <si>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</si>
  <si>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</si>
  <si>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</si>
  <si>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</si>
  <si>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</si>
  <si>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</si>
  <si>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</si>
  <si>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</si>
  <si>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</si>
  <si>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</si>
  <si>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</si>
  <si>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</si>
  <si>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</si>
  <si>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</si>
  <si>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</si>
  <si>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</si>
  <si>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</si>
  <si>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</si>
  <si>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</si>
  <si>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</si>
  <si>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</si>
  <si>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</si>
  <si>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</si>
  <si>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</si>
  <si>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</si>
  <si>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</si>
  <si>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</si>
  <si>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</si>
  <si>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</si>
  <si>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</si>
  <si>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</si>
  <si>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</si>
  <si>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</si>
  <si>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</si>
  <si>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</si>
  <si>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</si>
  <si>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</si>
  <si>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</si>
  <si>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</si>
  <si>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</si>
  <si>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</si>
  <si>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</si>
  <si>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</si>
  <si>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</si>
  <si>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</si>
  <si>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</si>
  <si>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</si>
  <si>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</si>
  <si>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</si>
  <si>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</si>
  <si>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</si>
  <si>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</si>
  <si>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</si>
  <si>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</si>
  <si>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</si>
  <si>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</si>
  <si>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</si>
  <si>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</si>
  <si>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</si>
  <si>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</si>
  <si>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</si>
  <si>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</si>
  <si>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</si>
  <si>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</si>
  <si>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</si>
  <si>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</si>
  <si>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</si>
  <si>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</si>
  <si>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</si>
  <si>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</si>
  <si>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</si>
  <si>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</si>
  <si>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</si>
  <si>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</si>
  <si>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</si>
  <si>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</si>
  <si>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</si>
  <si>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</si>
  <si>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</si>
  <si>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</si>
  <si>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</si>
  <si>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</si>
  <si>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</si>
  <si>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</si>
  <si>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</si>
  <si>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</si>
  <si>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</si>
  <si>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</si>
  <si>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</si>
  <si>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</si>
  <si>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</si>
  <si>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</si>
  <si>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</si>
  <si>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</si>
  <si>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</si>
  <si>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</si>
  <si>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</si>
  <si>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</si>
  <si>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</si>
  <si>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</si>
  <si>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</si>
  <si>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</si>
  <si>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</si>
  <si>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</si>
  <si>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</si>
  <si>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</si>
  <si>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</si>
  <si>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</si>
  <si>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</si>
  <si>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</si>
  <si>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</si>
  <si>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</si>
  <si>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</si>
  <si>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</si>
  <si>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</si>
  <si>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</si>
  <si>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</si>
  <si>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</si>
  <si>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</si>
  <si>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</si>
  <si>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</si>
  <si>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</si>
  <si>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</si>
  <si>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</si>
  <si>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</si>
  <si>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</si>
  <si>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</si>
  <si>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</si>
  <si>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</si>
  <si>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</si>
  <si>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</si>
  <si>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</si>
  <si>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</si>
  <si>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</si>
  <si>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</si>
  <si>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</si>
  <si>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</si>
  <si>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</si>
  <si>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</si>
  <si>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</si>
  <si>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</si>
  <si>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</si>
  <si>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</si>
  <si>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</si>
  <si>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</si>
  <si>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</si>
  <si>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</si>
  <si>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</si>
  <si>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</si>
  <si>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</si>
  <si>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</si>
  <si>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</si>
  <si>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</si>
  <si>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</si>
  <si>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</si>
  <si>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</si>
  <si>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</si>
  <si>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</si>
  <si>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</si>
  <si>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</si>
  <si>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</si>
  <si>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</si>
  <si>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</si>
  <si>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</si>
  <si>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</si>
  <si>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</si>
  <si>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</si>
  <si>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</si>
  <si>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</si>
  <si>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</si>
  <si>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</si>
  <si>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</si>
  <si>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</si>
  <si>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</si>
  <si>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</si>
  <si>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</si>
  <si>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</si>
  <si>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</si>
  <si>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</si>
  <si>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</si>
  <si>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</si>
  <si>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</si>
  <si>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</si>
  <si>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</si>
  <si>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</si>
  <si>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</si>
  <si>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</si>
  <si>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</si>
  <si>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</si>
  <si>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</si>
  <si>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</si>
  <si>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</si>
  <si>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</si>
  <si>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</si>
  <si>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</si>
  <si>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</si>
  <si>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</si>
  <si>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</si>
  <si>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</si>
  <si>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</si>
  <si>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</si>
  <si>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</si>
  <si>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</si>
  <si>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</si>
  <si>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</si>
  <si>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</si>
  <si>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</si>
  <si>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</si>
  <si>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</si>
  <si>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</si>
  <si>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</si>
  <si>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</si>
  <si>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</si>
  <si>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</si>
  <si>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</si>
  <si>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</si>
  <si>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</si>
  <si>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</si>
  <si>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</si>
  <si>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</si>
  <si>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</si>
  <si>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</si>
  <si>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</si>
  <si>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</si>
  <si>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</si>
  <si>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</si>
  <si>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</si>
  <si>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</si>
  <si>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</si>
  <si>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</si>
  <si>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</si>
  <si>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</si>
  <si>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</si>
  <si>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</si>
  <si>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</si>
  <si>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</si>
  <si>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</si>
  <si>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</si>
  <si>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</si>
  <si>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</si>
  <si>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</si>
  <si>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</si>
  <si>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</si>
  <si>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</si>
  <si>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</si>
  <si>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</si>
  <si>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</si>
  <si>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</si>
  <si>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</si>
  <si>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</si>
  <si>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</si>
  <si>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</si>
  <si>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</si>
  <si>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</si>
  <si>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</si>
  <si>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</si>
  <si>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</si>
  <si>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</si>
  <si>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</si>
  <si>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</si>
  <si>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</si>
  <si>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</si>
  <si>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</si>
  <si>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</si>
  <si>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</si>
  <si>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</si>
  <si>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</si>
  <si>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</si>
  <si>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</si>
  <si>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</si>
  <si>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</si>
  <si>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</si>
  <si>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</si>
  <si>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</si>
  <si>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</si>
  <si>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</si>
  <si>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</si>
  <si>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</si>
  <si>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</si>
  <si>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</si>
  <si>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</si>
  <si>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</si>
  <si>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</si>
  <si>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</si>
  <si>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</si>
  <si>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</si>
  <si>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</si>
  <si>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</si>
  <si>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</si>
  <si>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</si>
  <si>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</si>
  <si>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</si>
  <si>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</si>
  <si>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</si>
  <si>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</si>
  <si>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</si>
  <si>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</si>
  <si>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</si>
  <si>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</si>
  <si>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</si>
  <si>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</si>
  <si>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</si>
  <si>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</si>
  <si>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</si>
  <si>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</si>
  <si>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</si>
  <si>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</si>
  <si>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</si>
  <si>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</si>
  <si>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</si>
  <si>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</si>
  <si>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</si>
  <si>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</si>
  <si>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</si>
  <si>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</si>
  <si>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</si>
  <si>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</si>
  <si>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</si>
  <si>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</si>
  <si>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</si>
  <si>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</si>
  <si>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</si>
  <si>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</si>
  <si>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</si>
  <si>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</si>
  <si>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</si>
  <si>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</si>
  <si>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</si>
  <si>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</si>
  <si>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</si>
  <si>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</si>
  <si>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</si>
  <si>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</si>
  <si>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</si>
  <si>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</si>
  <si>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</si>
  <si>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</si>
  <si>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</si>
  <si>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</si>
  <si>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</si>
  <si>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</si>
  <si>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</si>
  <si>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</si>
  <si>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</si>
  <si>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</si>
  <si>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</si>
  <si>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</si>
  <si>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</si>
  <si>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</si>
  <si>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</si>
  <si>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</si>
  <si>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</si>
  <si>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</si>
  <si>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</si>
  <si>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</si>
  <si>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</si>
  <si>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</si>
  <si>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</si>
  <si>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</si>
  <si>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</si>
  <si>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</si>
  <si>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</si>
  <si>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</si>
  <si>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</si>
  <si>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</si>
  <si>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</si>
  <si>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</si>
  <si>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</si>
  <si>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</si>
  <si>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</si>
  <si>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</si>
  <si>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</si>
  <si>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</si>
  <si>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</si>
  <si>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</si>
  <si>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</si>
  <si>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</si>
  <si>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</si>
  <si>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</si>
  <si>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</si>
  <si>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</si>
  <si>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</si>
  <si>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</si>
  <si>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</si>
  <si>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</si>
  <si>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</si>
  <si>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</si>
  <si>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</si>
  <si>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</si>
  <si>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</si>
  <si>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</si>
  <si>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</si>
  <si>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</si>
  <si>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</si>
  <si>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</si>
  <si>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</si>
  <si>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</si>
  <si>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</si>
  <si>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</si>
  <si>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</si>
  <si>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</si>
  <si>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</si>
  <si>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</si>
  <si>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</si>
  <si>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</si>
  <si>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</si>
  <si>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</si>
  <si>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</si>
  <si>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</si>
  <si>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</si>
  <si>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</si>
  <si>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</si>
  <si>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</si>
  <si>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</si>
  <si>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</si>
  <si>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</si>
  <si>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</si>
  <si>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</si>
  <si>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</si>
  <si>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</si>
  <si>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</si>
  <si>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</si>
  <si>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</si>
  <si>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</si>
  <si>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</si>
  <si>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</si>
  <si>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</si>
  <si>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</si>
  <si>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</si>
  <si>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</si>
  <si>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</si>
  <si>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</si>
  <si>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</si>
  <si>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</si>
  <si>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</si>
  <si>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</si>
  <si>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</si>
  <si>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</si>
  <si>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</si>
  <si>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</si>
  <si>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</si>
  <si>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</si>
  <si>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</si>
  <si>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</si>
  <si>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</si>
  <si>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</si>
  <si>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</si>
  <si>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</si>
  <si>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</si>
  <si>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</si>
  <si>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</si>
  <si>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</si>
  <si>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</si>
  <si>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</si>
  <si>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</si>
  <si>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</si>
  <si>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</si>
  <si>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</si>
  <si>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</si>
  <si>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</si>
  <si>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</si>
  <si>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</si>
  <si>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</si>
  <si>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</si>
  <si>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</si>
  <si>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</si>
  <si>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</si>
  <si>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</si>
  <si>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</si>
  <si>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</si>
  <si>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</si>
  <si>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</si>
  <si>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</si>
  <si>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</si>
  <si>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</si>
  <si>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</si>
  <si>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</si>
  <si>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</si>
  <si>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</si>
  <si>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</si>
  <si>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</si>
  <si>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</si>
  <si>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</si>
  <si>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</si>
  <si>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</si>
  <si>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</si>
  <si>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</si>
  <si>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</si>
  <si>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</si>
  <si>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</si>
  <si>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</si>
  <si>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</si>
  <si>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</si>
  <si>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</si>
  <si>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</si>
  <si>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</si>
  <si>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</si>
  <si>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</si>
  <si>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</si>
  <si>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</si>
  <si>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</si>
  <si>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</si>
  <si>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</si>
  <si>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</si>
  <si>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</si>
  <si>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</si>
  <si>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</si>
  <si>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</si>
  <si>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</si>
  <si>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</si>
  <si>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</si>
  <si>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</si>
  <si>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</si>
  <si>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</si>
  <si>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</si>
  <si>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</si>
  <si>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</si>
  <si>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</si>
  <si>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</si>
  <si>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</si>
  <si>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</si>
  <si>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</si>
  <si>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</si>
  <si>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</si>
  <si>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</si>
  <si>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</si>
  <si>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</si>
  <si>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</si>
  <si>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</si>
  <si>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</si>
  <si>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</si>
  <si>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</si>
  <si>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</si>
  <si>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</si>
  <si>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</si>
  <si>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</si>
  <si>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</si>
  <si>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</si>
  <si>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</si>
  <si>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</si>
  <si>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</si>
  <si>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</si>
  <si>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</si>
  <si>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</si>
  <si>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</si>
  <si>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</si>
  <si>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</si>
  <si>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</si>
  <si>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</si>
  <si>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</si>
  <si>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</si>
  <si>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</si>
  <si>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</si>
  <si>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</si>
  <si>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</si>
  <si>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</si>
  <si>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</si>
  <si>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</si>
  <si>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</si>
  <si>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</si>
  <si>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</si>
  <si>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</si>
  <si>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</si>
  <si>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</si>
  <si>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</si>
  <si>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</si>
  <si>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</si>
  <si>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</si>
  <si>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</si>
  <si>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</si>
  <si>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</si>
  <si>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</si>
  <si>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</si>
  <si>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</si>
  <si>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</si>
  <si>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</si>
  <si>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</si>
  <si>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</si>
  <si>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</si>
  <si>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</si>
  <si>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</si>
  <si>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</si>
  <si>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</si>
  <si>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</si>
  <si>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</si>
  <si>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</si>
  <si>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</si>
  <si>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</si>
  <si>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</si>
  <si>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</si>
  <si>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</si>
  <si>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</si>
  <si>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</si>
  <si>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</si>
  <si>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</si>
  <si>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</si>
  <si>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</si>
  <si>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</si>
  <si>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</si>
  <si>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</si>
  <si>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</si>
  <si>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</si>
  <si>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</si>
  <si>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</si>
  <si>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</si>
  <si>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</si>
  <si>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</si>
  <si>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</si>
  <si>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</si>
  <si>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</si>
  <si>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</si>
  <si>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</si>
  <si>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</si>
  <si>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</si>
  <si>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</si>
  <si>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</si>
  <si>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</si>
  <si>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</si>
  <si>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</si>
  <si>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</si>
  <si>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</si>
  <si>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</si>
  <si>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</si>
  <si>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</si>
  <si>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</si>
  <si>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</si>
  <si>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</si>
  <si>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</si>
  <si>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</si>
  <si>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</si>
  <si>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</si>
  <si>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</si>
  <si>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</si>
  <si>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</si>
  <si>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</si>
  <si>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</si>
  <si>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</si>
  <si>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</si>
  <si>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</si>
  <si>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</si>
  <si>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</si>
  <si>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</si>
  <si>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</si>
  <si>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</si>
  <si>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</si>
  <si>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</si>
  <si>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</si>
  <si>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</si>
  <si>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</si>
  <si>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</si>
  <si>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</si>
  <si>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</si>
  <si>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</si>
  <si>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</si>
  <si>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</si>
  <si>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</si>
  <si>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</si>
  <si>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</si>
  <si>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</si>
  <si>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</si>
  <si>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</si>
  <si>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</si>
  <si>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</si>
  <si>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</si>
  <si>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</si>
  <si>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</si>
  <si>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</si>
  <si>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</si>
  <si>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</si>
  <si>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</si>
  <si>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</si>
  <si>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</si>
  <si>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</si>
  <si>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</si>
  <si>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</si>
  <si>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</si>
  <si>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</si>
  <si>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</si>
  <si>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</si>
  <si>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</si>
  <si>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</si>
  <si>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</si>
  <si>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</si>
  <si>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</si>
  <si>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</si>
  <si>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</si>
  <si>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</si>
  <si>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</si>
  <si>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</si>
  <si>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</si>
  <si>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</si>
  <si>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</si>
  <si>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</si>
  <si>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</si>
  <si>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</si>
  <si>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</si>
  <si>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</si>
  <si>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</si>
  <si>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</si>
  <si>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</si>
  <si>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</si>
  <si>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</si>
  <si>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</si>
  <si>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</si>
  <si>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</si>
  <si>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</si>
  <si>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</si>
  <si>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</si>
  <si>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</si>
  <si>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</si>
  <si>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</si>
  <si>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</si>
  <si>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</si>
  <si>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</si>
  <si>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</si>
  <si>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</si>
  <si>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</si>
  <si>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</si>
  <si>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</si>
  <si>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</si>
  <si>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</si>
  <si>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</si>
  <si>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</si>
  <si>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</si>
  <si>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</si>
  <si>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</si>
  <si>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</si>
  <si>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</si>
  <si>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</si>
  <si>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</si>
  <si>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</si>
  <si>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</si>
  <si>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</si>
  <si>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</si>
  <si>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</si>
  <si>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</si>
  <si>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</si>
  <si>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</si>
  <si>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</si>
  <si>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</si>
  <si>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</si>
  <si>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</si>
  <si>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</si>
  <si>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</si>
  <si>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</si>
  <si>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</si>
  <si>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</si>
  <si>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</si>
  <si>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</si>
  <si>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</si>
  <si>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</si>
  <si>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</si>
  <si>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</si>
  <si>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</si>
  <si>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</si>
  <si>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</si>
  <si>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</si>
  <si>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</si>
  <si>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</si>
  <si>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</si>
  <si>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</si>
  <si>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</si>
  <si>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</si>
  <si>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</si>
  <si>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</si>
  <si>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</si>
  <si>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</si>
  <si>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</si>
  <si>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</si>
  <si>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</si>
  <si>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</si>
  <si>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</si>
  <si>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</si>
  <si>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</si>
  <si>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</si>
  <si>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</si>
  <si>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</si>
  <si>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</si>
  <si>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</si>
  <si>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</si>
  <si>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</si>
  <si>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</si>
  <si>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</si>
  <si>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</si>
  <si>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</si>
  <si>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</si>
  <si>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</si>
  <si>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</si>
  <si>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</si>
  <si>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</si>
  <si>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</si>
  <si>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</si>
  <si>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</si>
  <si>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</si>
  <si>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</si>
  <si>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</si>
  <si>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</si>
  <si>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</si>
  <si>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</si>
  <si>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</si>
  <si>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</si>
  <si>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</si>
  <si>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</si>
  <si>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</si>
  <si>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</si>
  <si>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</si>
  <si>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</si>
  <si>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</si>
  <si>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</si>
  <si>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</si>
  <si>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</si>
  <si>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</si>
  <si>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</si>
  <si>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</si>
  <si>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</si>
  <si>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</si>
  <si>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</si>
  <si>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</si>
  <si>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</si>
  <si>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</si>
  <si>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</si>
  <si>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</si>
  <si>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</si>
  <si>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</si>
  <si>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</si>
  <si>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</si>
  <si>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</si>
  <si>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</si>
  <si>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</si>
  <si>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</si>
  <si>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</si>
  <si>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</si>
  <si>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</si>
  <si>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</si>
  <si>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</si>
  <si>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</si>
  <si>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</si>
  <si>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</si>
  <si>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</si>
  <si>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</si>
  <si>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</si>
  <si>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</si>
  <si>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</si>
  <si>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</si>
  <si>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</si>
  <si>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</si>
  <si>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</si>
  <si>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</si>
  <si>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</si>
  <si>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</si>
  <si>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</si>
  <si>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</si>
  <si>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</si>
  <si>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</si>
  <si>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</si>
  <si>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</si>
  <si>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</si>
  <si>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</si>
  <si>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</si>
  <si>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</si>
  <si>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</si>
  <si>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</si>
  <si>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</si>
  <si>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</si>
  <si>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</si>
  <si>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</si>
  <si>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</si>
  <si>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</si>
  <si>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</si>
  <si>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</si>
  <si>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</si>
  <si>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</si>
  <si>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</si>
  <si>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</si>
  <si>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</si>
  <si>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</si>
  <si>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</si>
  <si>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</si>
  <si>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</si>
  <si>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</si>
  <si>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</si>
  <si>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</si>
  <si>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</si>
  <si>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</si>
  <si>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</si>
  <si>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</si>
  <si>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</si>
  <si>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</si>
  <si>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</si>
  <si>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</si>
  <si>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</si>
  <si>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</si>
  <si>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</si>
  <si>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</si>
  <si>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</si>
  <si>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</si>
  <si>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</si>
  <si>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</si>
  <si>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</si>
  <si>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</si>
  <si>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</si>
  <si>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</si>
  <si>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</si>
  <si>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</si>
  <si>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</si>
  <si>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</si>
  <si>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</si>
  <si>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</si>
  <si>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</si>
  <si>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</si>
  <si>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</si>
  <si>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</si>
  <si>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</si>
  <si>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</si>
  <si>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</si>
  <si>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</si>
  <si>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</si>
  <si>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</si>
  <si>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</si>
  <si>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</si>
  <si>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</si>
  <si>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</si>
  <si>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</si>
  <si>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</si>
  <si>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</si>
  <si>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</si>
  <si>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</si>
  <si>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</si>
  <si>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</si>
  <si>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</si>
  <si>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</si>
  <si>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</si>
  <si>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</si>
  <si>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</si>
  <si>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</si>
  <si>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</si>
  <si>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</si>
  <si>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</si>
  <si>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</si>
  <si>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</si>
  <si>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</si>
  <si>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</si>
  <si>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</si>
  <si>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</si>
  <si>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</si>
  <si>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</si>
  <si>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</si>
  <si>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</si>
  <si>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</si>
  <si>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</si>
  <si>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</si>
  <si>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</si>
  <si>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</si>
  <si>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</si>
  <si>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</si>
  <si>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</si>
  <si>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</si>
  <si>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</si>
  <si>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</si>
  <si>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</si>
  <si>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</si>
  <si>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</si>
  <si>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</si>
  <si>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</si>
  <si>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</si>
  <si>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</si>
  <si>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</si>
  <si>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</si>
  <si>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</si>
  <si>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</si>
  <si>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</si>
  <si>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</si>
  <si>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</si>
  <si>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</si>
  <si>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</si>
  <si>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</si>
  <si>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</si>
  <si>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</si>
  <si>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</si>
  <si>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</si>
  <si>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</si>
  <si>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</si>
  <si>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</si>
  <si>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</si>
  <si>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</si>
  <si>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</si>
  <si>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</si>
  <si>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</si>
  <si>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</si>
  <si>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</si>
  <si>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</si>
  <si>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</si>
  <si>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</si>
  <si>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</si>
  <si>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</si>
  <si>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</si>
  <si>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</si>
  <si>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</si>
  <si>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</si>
  <si>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</si>
  <si>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</si>
  <si>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</si>
  <si>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</si>
  <si>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</si>
  <si>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</si>
  <si>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</si>
  <si>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</si>
  <si>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</si>
  <si>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</si>
  <si>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</si>
  <si>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</si>
  <si>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</si>
  <si>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</si>
  <si>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</si>
  <si>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</si>
  <si>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</si>
  <si>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</si>
  <si>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</si>
  <si>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</si>
  <si>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</si>
  <si>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</si>
  <si>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</si>
  <si>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</si>
  <si>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</si>
  <si>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</si>
  <si>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</si>
  <si>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</si>
  <si>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</si>
  <si>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</si>
  <si>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</si>
  <si>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</si>
  <si>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</si>
  <si>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</si>
  <si>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</si>
  <si>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</si>
  <si>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</si>
  <si>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</si>
  <si>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</si>
  <si>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</si>
  <si>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</si>
  <si>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</si>
  <si>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</si>
  <si>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</si>
  <si>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</si>
  <si>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</si>
  <si>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</si>
  <si>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</si>
  <si>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</si>
  <si>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</si>
  <si>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</si>
  <si>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</si>
  <si>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</si>
  <si>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</si>
  <si>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</si>
  <si>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</si>
  <si>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</si>
  <si>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</si>
  <si>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</si>
  <si>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</si>
  <si>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</si>
  <si>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</si>
  <si>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</si>
  <si>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</si>
  <si>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</si>
  <si>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</si>
  <si>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</si>
  <si>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</si>
  <si>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</si>
  <si>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</si>
  <si>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</si>
  <si>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</si>
  <si>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</si>
  <si>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</si>
  <si>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</si>
  <si>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</si>
  <si>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</si>
  <si>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</si>
  <si>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</si>
  <si>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</si>
  <si>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</si>
  <si>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</si>
  <si>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</si>
  <si>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</si>
  <si>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</si>
  <si>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</si>
  <si>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</si>
  <si>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</si>
  <si>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</si>
  <si>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</si>
  <si>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</si>
  <si>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</si>
  <si>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</si>
  <si>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</si>
  <si>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</si>
  <si>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</si>
  <si>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</si>
  <si>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</si>
  <si>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</si>
  <si>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</si>
  <si>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</si>
  <si>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</si>
  <si>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</si>
  <si>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</si>
  <si>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</si>
  <si>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</si>
  <si>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</si>
  <si>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</si>
  <si>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</si>
  <si>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</si>
  <si>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</si>
  <si>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</si>
  <si>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</si>
  <si>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</si>
  <si>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</si>
  <si>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</si>
  <si>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</si>
  <si>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</si>
  <si>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</si>
  <si>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</si>
  <si>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</si>
  <si>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</si>
  <si>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</si>
  <si>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</si>
  <si>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</si>
  <si>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</si>
  <si>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</si>
  <si>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</si>
  <si>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</si>
  <si>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</si>
  <si>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</si>
  <si>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</si>
  <si>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</si>
  <si>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</si>
  <si>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</si>
  <si>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</si>
  <si>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</si>
  <si>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</si>
  <si>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</si>
  <si>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</si>
  <si>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</si>
  <si>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</si>
  <si>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</si>
  <si>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</si>
  <si>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</si>
  <si>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</si>
  <si>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</si>
  <si>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</si>
  <si>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</si>
  <si>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</si>
  <si>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</si>
  <si>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</si>
  <si>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</si>
  <si>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</si>
  <si>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</si>
  <si>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</si>
  <si>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</si>
  <si>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</si>
  <si>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</si>
  <si>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</si>
  <si>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</si>
  <si>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</si>
  <si>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</si>
  <si>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</si>
  <si>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</si>
  <si>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</si>
  <si>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</si>
  <si>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</si>
  <si>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</si>
  <si>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</si>
  <si>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</si>
  <si>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</si>
  <si>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</si>
  <si>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</si>
  <si>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</si>
  <si>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</si>
  <si>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</si>
  <si>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</si>
  <si>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</si>
  <si>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</si>
  <si>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</si>
  <si>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</si>
  <si>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</si>
  <si>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</si>
  <si>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</si>
  <si>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</si>
  <si>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</si>
  <si>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</si>
  <si>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</si>
  <si>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</si>
  <si>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</si>
  <si>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</si>
  <si>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</si>
  <si>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</si>
  <si>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</si>
  <si>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</si>
  <si>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</si>
  <si>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</si>
  <si>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</si>
  <si>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</si>
  <si>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</si>
  <si>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</si>
  <si>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</si>
  <si>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</si>
  <si>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</si>
  <si>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</si>
  <si>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</si>
  <si>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</si>
  <si>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</si>
  <si>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</si>
  <si>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</si>
  <si>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</si>
  <si>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</si>
  <si>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</si>
  <si>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</si>
  <si>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</si>
  <si>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</si>
  <si>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</si>
  <si>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</si>
  <si>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</si>
  <si>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</si>
  <si>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</si>
  <si>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</si>
  <si>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</si>
  <si>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</si>
  <si>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</si>
  <si>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</si>
  <si>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</si>
  <si>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</si>
  <si>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</si>
  <si>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</si>
  <si>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</si>
  <si>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</si>
  <si>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</si>
  <si>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</si>
  <si>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</si>
  <si>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</si>
  <si>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</si>
  <si>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</si>
  <si>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</si>
  <si>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</si>
  <si>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</si>
  <si>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</si>
  <si>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</si>
  <si>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</si>
  <si>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</si>
  <si>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</si>
  <si>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</si>
  <si>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</si>
  <si>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</si>
  <si>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</si>
  <si>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</si>
  <si>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</si>
  <si>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</si>
  <si>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</si>
  <si>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</si>
  <si>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</si>
  <si>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</si>
  <si>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</si>
  <si>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</si>
  <si>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</si>
  <si>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</si>
  <si>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</si>
  <si>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</si>
  <si>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</si>
  <si>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</si>
  <si>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</si>
  <si>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</si>
  <si>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</si>
  <si>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</si>
  <si>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</si>
  <si>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</si>
  <si>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</si>
  <si>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</si>
  <si>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</si>
  <si>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</si>
  <si>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</si>
  <si>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</si>
  <si>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</si>
  <si>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</si>
  <si>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</si>
  <si>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</si>
  <si>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</si>
  <si>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</si>
  <si>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</si>
  <si>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</si>
  <si>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</si>
  <si>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</si>
  <si>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</si>
  <si>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</si>
  <si>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</si>
  <si>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</si>
  <si>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</si>
  <si>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</si>
  <si>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</si>
  <si>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</si>
  <si>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</si>
  <si>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</si>
  <si>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</si>
  <si>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</si>
  <si>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</si>
  <si>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</si>
  <si>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</si>
  <si>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</si>
  <si>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</si>
  <si>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</si>
  <si>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</si>
  <si>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</si>
  <si>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</si>
  <si>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</si>
  <si>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</si>
  <si>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</si>
  <si>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</si>
  <si>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</si>
  <si>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</si>
  <si>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</si>
  <si>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</si>
  <si>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</si>
  <si>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</si>
  <si>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</si>
  <si>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</si>
  <si>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</si>
  <si>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</si>
  <si>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</si>
  <si>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</si>
  <si>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</si>
  <si>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</si>
  <si>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</si>
  <si>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</si>
  <si>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</si>
  <si>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</si>
  <si>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</si>
  <si>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</si>
  <si>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</si>
  <si>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</si>
  <si>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</si>
  <si>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</si>
  <si>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</si>
  <si>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</si>
  <si>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</si>
  <si>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</si>
  <si>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</si>
  <si>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</si>
  <si>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</si>
  <si>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</si>
  <si>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</si>
  <si>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</si>
  <si>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</si>
  <si>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</si>
  <si>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</si>
  <si>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</si>
  <si>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</si>
  <si>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</si>
  <si>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</si>
  <si>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</si>
  <si>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</si>
  <si>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</si>
  <si>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</si>
  <si>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</si>
  <si>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</si>
  <si>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</si>
  <si>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</si>
  <si>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</si>
  <si>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</si>
  <si>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</si>
  <si>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</si>
  <si>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</si>
  <si>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</si>
  <si>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</si>
  <si>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</si>
  <si>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</si>
  <si>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</si>
  <si>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</si>
  <si>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</si>
  <si>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</si>
  <si>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</si>
  <si>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</si>
  <si>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</si>
  <si>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</si>
  <si>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</si>
  <si>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</si>
  <si>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</si>
  <si>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</si>
  <si>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</si>
  <si>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</si>
  <si>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</si>
  <si>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</si>
  <si>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</si>
  <si>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</si>
  <si>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</si>
  <si>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</si>
  <si>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</si>
  <si>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</si>
  <si>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</si>
  <si>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</si>
  <si>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</si>
  <si>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</si>
  <si>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</si>
  <si>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</si>
  <si>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</si>
  <si>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</si>
  <si>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</si>
  <si>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</si>
  <si>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</si>
  <si>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</si>
  <si>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</si>
  <si>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</si>
  <si>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</si>
  <si>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</si>
  <si>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</si>
  <si>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</si>
  <si>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</si>
  <si>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</si>
  <si>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</si>
  <si>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</si>
  <si>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</si>
  <si>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</si>
  <si>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</si>
  <si>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</si>
  <si>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</si>
  <si>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</si>
  <si>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</si>
  <si>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</si>
  <si>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</si>
  <si>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</si>
  <si>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</si>
  <si>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</si>
  <si>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</si>
  <si>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</si>
  <si>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</si>
  <si>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</si>
  <si>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</si>
  <si>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</si>
  <si>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</si>
  <si>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</si>
  <si>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</si>
  <si>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</si>
  <si>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</si>
  <si>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</si>
  <si>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</si>
  <si>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</si>
  <si>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</si>
  <si>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</si>
  <si>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</si>
  <si>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</si>
  <si>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</si>
  <si>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</si>
  <si>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</si>
  <si>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</si>
  <si>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</si>
  <si>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</si>
  <si>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</si>
  <si>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</si>
  <si>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</si>
  <si>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</si>
  <si>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</si>
  <si>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</si>
  <si>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</si>
  <si>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</si>
  <si>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</si>
  <si>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</si>
  <si>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</si>
  <si>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</si>
  <si>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</si>
  <si>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</si>
  <si>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</si>
  <si>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</si>
  <si>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</si>
  <si>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</si>
  <si>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</si>
  <si>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</si>
  <si>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</si>
  <si>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</si>
  <si>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</si>
  <si>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</si>
  <si>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</si>
  <si>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</si>
  <si>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</si>
  <si>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</si>
  <si>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</si>
  <si>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</si>
  <si>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</si>
  <si>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</si>
  <si>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</si>
  <si>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</si>
  <si>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</si>
  <si>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</si>
  <si>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</si>
  <si>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</si>
  <si>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</si>
  <si>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</si>
  <si>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</si>
  <si>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</si>
  <si>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</si>
  <si>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</si>
  <si>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</si>
  <si>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</si>
  <si>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</si>
  <si>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</si>
  <si>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</si>
  <si>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</si>
  <si>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</si>
  <si>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</si>
  <si>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</si>
  <si>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</si>
  <si>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</si>
  <si>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</si>
  <si>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</si>
  <si>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</si>
  <si>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</si>
  <si>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</si>
  <si>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</si>
  <si>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</si>
  <si>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</si>
  <si>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</si>
  <si>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</si>
  <si>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</si>
  <si>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</si>
  <si>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</si>
  <si>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</si>
  <si>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</si>
  <si>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</si>
  <si>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</si>
  <si>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</si>
  <si>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</si>
  <si>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</si>
  <si>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</si>
  <si>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</si>
  <si>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</si>
  <si>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</si>
  <si>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</si>
  <si>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</si>
  <si>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</si>
  <si>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</si>
  <si>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</si>
  <si>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</si>
  <si>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</si>
  <si>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</si>
  <si>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</si>
  <si>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</si>
  <si>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</si>
  <si>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</si>
  <si>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</si>
  <si>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</si>
  <si>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</si>
  <si>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</si>
  <si>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</si>
  <si>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</si>
  <si>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</si>
  <si>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</si>
  <si>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</si>
  <si>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</si>
  <si>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</si>
  <si>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</si>
  <si>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</si>
  <si>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</si>
  <si>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</si>
  <si>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</si>
  <si>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</si>
  <si>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</si>
  <si>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</si>
  <si>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</si>
  <si>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</si>
  <si>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</si>
  <si>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</si>
  <si>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</si>
  <si>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</si>
  <si>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</si>
  <si>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</si>
  <si>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</si>
  <si>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</si>
  <si>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</si>
  <si>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</si>
  <si>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</si>
  <si>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</si>
  <si>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</si>
  <si>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</si>
  <si>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</si>
  <si>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</si>
  <si>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</si>
  <si>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</si>
  <si>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</si>
  <si>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</si>
  <si>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</si>
  <si>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</si>
  <si>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</si>
  <si>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</si>
  <si>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</si>
  <si>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</si>
  <si>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</si>
  <si>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</si>
  <si>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</si>
  <si>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</si>
  <si>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</si>
  <si>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</si>
  <si>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</si>
  <si>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</si>
  <si>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</si>
  <si>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</si>
  <si>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</si>
  <si>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</si>
  <si>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</si>
  <si>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</si>
  <si>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</si>
  <si>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</si>
  <si>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</si>
  <si>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</si>
  <si>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</si>
  <si>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</si>
  <si>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</si>
  <si>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</si>
  <si>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</si>
  <si>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</si>
  <si>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</si>
  <si>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</si>
  <si>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</si>
  <si>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</si>
  <si>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</si>
  <si>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</si>
  <si>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</si>
  <si>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</si>
  <si>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</si>
  <si>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</si>
  <si>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</si>
  <si>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</si>
  <si>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</si>
  <si>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</si>
  <si>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</si>
  <si>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</si>
  <si>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</si>
  <si>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</si>
  <si>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</si>
  <si>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</si>
  <si>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</si>
  <si>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</si>
  <si>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</si>
  <si>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</si>
  <si>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</si>
  <si>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</si>
  <si>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</si>
  <si>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</si>
  <si>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</si>
  <si>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</si>
  <si>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</si>
  <si>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</si>
  <si>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</si>
  <si>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</si>
  <si>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</si>
  <si>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</si>
  <si>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</si>
  <si>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</si>
  <si>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</si>
  <si>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</si>
  <si>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</si>
  <si>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</si>
  <si>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</si>
  <si>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</si>
  <si>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</si>
  <si>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</si>
  <si>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</si>
  <si>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</si>
  <si>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</si>
  <si>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</si>
  <si>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</si>
  <si>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</si>
  <si>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</si>
  <si>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</si>
  <si>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</si>
  <si>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</si>
  <si>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</si>
  <si>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</si>
  <si>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</si>
  <si>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</si>
  <si>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</si>
  <si>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</si>
  <si>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</si>
  <si>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</si>
  <si>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</si>
  <si>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</si>
  <si>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</si>
  <si>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</si>
  <si>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</si>
  <si>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</si>
  <si>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</si>
  <si>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</si>
  <si>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</si>
  <si>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</si>
  <si>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</si>
  <si>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</si>
  <si>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</si>
  <si>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</si>
  <si>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</si>
  <si>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</si>
  <si>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</si>
  <si>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</si>
  <si>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</si>
  <si>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</si>
  <si>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</si>
  <si>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</si>
  <si>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</si>
  <si>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</si>
  <si>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</si>
  <si>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</si>
  <si>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</si>
  <si>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</si>
  <si>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</si>
  <si>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</si>
  <si>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</si>
  <si>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</si>
  <si>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</si>
  <si>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</si>
  <si>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</si>
  <si>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</si>
  <si>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</si>
  <si>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</si>
  <si>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</si>
  <si>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</si>
  <si>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</si>
  <si>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</si>
  <si>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</si>
  <si>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</si>
  <si>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</si>
  <si>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</si>
  <si>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</si>
  <si>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</si>
  <si>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</si>
  <si>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</si>
  <si>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</si>
  <si>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</si>
  <si>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</si>
  <si>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</si>
  <si>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</si>
  <si>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</si>
  <si>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</si>
  <si>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</si>
  <si>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</si>
  <si>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</si>
  <si>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</si>
  <si>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</si>
  <si>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</si>
  <si>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</si>
  <si>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</si>
  <si>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</si>
  <si>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</si>
  <si>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</si>
  <si>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</si>
  <si>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</si>
  <si>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</si>
  <si>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</si>
  <si>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</si>
  <si>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</si>
  <si>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</si>
  <si>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</si>
  <si>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</si>
  <si>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</si>
  <si>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</si>
  <si>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</si>
  <si>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</si>
  <si>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</si>
  <si>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</si>
  <si>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</si>
  <si>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</si>
  <si>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</si>
  <si>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</si>
  <si>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</si>
  <si>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</si>
  <si>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</si>
  <si>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</si>
  <si>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</si>
  <si>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</si>
  <si>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</si>
  <si>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</si>
  <si>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</si>
  <si>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</si>
  <si>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</si>
  <si>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</si>
  <si>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</si>
  <si>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</si>
  <si>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</si>
  <si>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</si>
  <si>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</si>
  <si>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</si>
  <si>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</si>
  <si>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</si>
  <si>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</si>
  <si>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</si>
  <si>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</si>
  <si>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</si>
  <si>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</si>
  <si>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</si>
  <si>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</si>
  <si>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</si>
  <si>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</si>
  <si>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</si>
  <si>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</si>
  <si>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</si>
  <si>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</si>
  <si>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</si>
  <si>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</si>
  <si>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</si>
  <si>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</si>
  <si>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</si>
  <si>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</si>
  <si>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</si>
  <si>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</si>
  <si>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</si>
  <si>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</si>
  <si>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</si>
  <si>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</si>
  <si>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</si>
  <si>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</si>
  <si>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</si>
  <si>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</si>
  <si>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</si>
  <si>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</si>
  <si>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</si>
  <si>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</si>
  <si>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</si>
  <si>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</si>
  <si>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</si>
  <si>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</si>
  <si>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</si>
  <si>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</si>
  <si>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</si>
  <si>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</si>
  <si>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</si>
  <si>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</si>
  <si>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</si>
  <si>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</si>
  <si>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</si>
  <si>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</si>
  <si>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</si>
  <si>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</si>
  <si>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</si>
  <si>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</si>
  <si>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</si>
  <si>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</si>
  <si>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</si>
  <si>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</si>
  <si>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</si>
  <si>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</si>
  <si>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</si>
  <si>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</si>
  <si>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</si>
  <si>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</si>
  <si>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</si>
  <si>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</si>
  <si>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</si>
  <si>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</si>
  <si>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</si>
  <si>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</si>
  <si>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</si>
  <si>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</si>
  <si>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</si>
  <si>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</si>
  <si>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</si>
  <si>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</si>
  <si>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</si>
  <si>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</si>
  <si>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</si>
  <si>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</si>
  <si>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</si>
  <si>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</si>
  <si>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</si>
  <si>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</si>
  <si>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</si>
  <si>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</si>
  <si>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</si>
  <si>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</si>
  <si>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</si>
  <si>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</si>
  <si>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</si>
  <si>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</si>
  <si>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</si>
  <si>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</si>
  <si>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</si>
  <si>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</si>
  <si>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</si>
  <si>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</si>
  <si>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</si>
  <si>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</si>
  <si>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</si>
  <si>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</si>
  <si>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</si>
  <si>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</si>
  <si>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</si>
  <si>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</si>
  <si>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</si>
  <si>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</si>
  <si>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</si>
  <si>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</si>
  <si>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</si>
  <si>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</si>
  <si>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</si>
  <si>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</si>
  <si>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</si>
  <si>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</si>
  <si>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</si>
  <si>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</si>
  <si>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</si>
  <si>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</si>
  <si>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</si>
  <si>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</si>
  <si>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</si>
  <si>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</si>
  <si>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</si>
  <si>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</si>
  <si>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</si>
  <si>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</si>
  <si>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</si>
  <si>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</si>
  <si>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</si>
  <si>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</si>
  <si>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</si>
  <si>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</si>
  <si>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</si>
  <si>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</si>
  <si>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</si>
  <si>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</si>
  <si>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</si>
  <si>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</si>
  <si>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</si>
  <si>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</si>
  <si>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</si>
  <si>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</si>
  <si>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</si>
  <si>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</si>
  <si>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</si>
  <si>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</si>
  <si>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</si>
  <si>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</si>
  <si>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</si>
  <si>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</si>
  <si>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</si>
  <si>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</si>
  <si>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</si>
  <si>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</si>
  <si>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</si>
  <si>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</si>
  <si>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</si>
  <si>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</si>
  <si>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</si>
  <si>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</si>
  <si>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</si>
  <si>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</si>
  <si>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</si>
  <si>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</si>
  <si>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</si>
  <si>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</si>
  <si>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</si>
  <si>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</si>
  <si>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</si>
  <si>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</si>
  <si>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</si>
  <si>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</si>
  <si>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</si>
  <si>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</si>
  <si>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</si>
  <si>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</si>
  <si>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</si>
  <si>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</si>
  <si>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</si>
  <si>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</si>
  <si>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</si>
  <si>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</si>
  <si>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</si>
  <si>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</si>
  <si>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</si>
  <si>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</si>
  <si>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</si>
  <si>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</si>
  <si>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</si>
  <si>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</si>
  <si>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</si>
  <si>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</si>
  <si>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</si>
  <si>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</si>
  <si>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</si>
  <si>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</si>
  <si>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</si>
  <si>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</si>
  <si>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</si>
  <si>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</si>
  <si>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</si>
  <si>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</si>
  <si>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</si>
  <si>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</si>
  <si>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</si>
  <si>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</si>
  <si>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</si>
  <si>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</si>
  <si>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</si>
  <si>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</si>
  <si>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</si>
  <si>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</si>
  <si>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</si>
  <si>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</si>
  <si>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</si>
  <si>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</si>
  <si>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</si>
  <si>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</si>
  <si>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</si>
  <si>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</si>
  <si>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</si>
  <si>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</si>
  <si>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</si>
  <si>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</si>
  <si>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</si>
  <si>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</si>
  <si>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</si>
  <si>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</si>
  <si>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</si>
  <si>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</si>
  <si>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</si>
  <si>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</si>
  <si>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</si>
  <si>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</si>
  <si>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</si>
  <si>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</si>
  <si>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</si>
  <si>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</si>
  <si>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</si>
  <si>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</si>
  <si>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</si>
  <si>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</si>
  <si>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</si>
  <si>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</si>
  <si>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</si>
  <si>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</si>
  <si>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</si>
  <si>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</si>
  <si>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</si>
  <si>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</si>
  <si>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</si>
  <si>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</si>
  <si>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</si>
  <si>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</si>
  <si>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</si>
  <si>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</si>
  <si>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</si>
  <si>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</si>
  <si>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</si>
  <si>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</si>
  <si>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</si>
  <si>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</si>
  <si>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</si>
  <si>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</si>
  <si>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</si>
  <si>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</si>
  <si>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</si>
  <si>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</si>
  <si>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</si>
  <si>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</si>
  <si>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</si>
  <si>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</si>
  <si>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</si>
  <si>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</si>
  <si>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</si>
  <si>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</si>
  <si>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</si>
  <si>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</si>
  <si>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</si>
  <si>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</si>
  <si>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</si>
  <si>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</si>
  <si>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</si>
  <si>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</si>
  <si>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</si>
  <si>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</si>
  <si>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</si>
  <si>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</si>
  <si>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</si>
  <si>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</si>
  <si>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</si>
  <si>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</si>
  <si>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</si>
  <si>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</si>
  <si>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</si>
  <si>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</si>
  <si>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</si>
  <si>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</si>
  <si>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</si>
  <si>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</si>
  <si>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</si>
  <si>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</si>
  <si>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</si>
  <si>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</si>
  <si>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</si>
  <si>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</si>
  <si>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</si>
  <si>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</si>
  <si>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</si>
  <si>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</si>
  <si>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</si>
  <si>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</si>
  <si>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</si>
  <si>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</si>
  <si>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</si>
  <si>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</si>
  <si>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</si>
  <si>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</si>
  <si>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</si>
  <si>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</si>
  <si>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</si>
  <si>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</si>
  <si>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</si>
  <si>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</si>
  <si>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</si>
  <si>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</si>
  <si>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</si>
  <si>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</si>
  <si>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</si>
  <si>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</si>
  <si>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</si>
  <si>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</si>
  <si>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</si>
  <si>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</si>
  <si>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</si>
  <si>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</si>
  <si>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</si>
  <si>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</si>
  <si>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</si>
  <si>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</si>
  <si>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</si>
  <si>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</si>
  <si>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</si>
  <si>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</si>
  <si>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</si>
  <si>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</si>
  <si>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</si>
  <si>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</si>
  <si>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</si>
  <si>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</si>
  <si>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</si>
  <si>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</si>
  <si>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</si>
  <si>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</si>
  <si>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</si>
  <si>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</si>
  <si>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</si>
  <si>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</si>
  <si>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</si>
  <si>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</si>
  <si>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</si>
  <si>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</si>
  <si>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</si>
  <si>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</si>
  <si>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</si>
  <si>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</si>
  <si>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</si>
  <si>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</si>
  <si>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</si>
  <si>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</si>
  <si>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</si>
  <si>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</si>
  <si>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</si>
  <si>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</si>
  <si>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</si>
  <si>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</si>
  <si>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</si>
  <si>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</si>
  <si>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</si>
  <si>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</si>
  <si>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</si>
  <si>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01/09/2022</t>
  </si>
  <si>
    <t>Reporting Date: 26/09/2022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</si>
</sst>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85" zoomScaleNormal="80" zoomScaleSheetLayoutView="85" workbookViewId="0">
      <selection activeCell="C4" sqref="C4"/>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G40" sqref="G40"/>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view="pageBreakPreview" zoomScaleNormal="80" zoomScaleSheetLayoutView="100" workbookViewId="0">
      <selection activeCell="H7" sqref="H7"/>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44" zoomScale="85" zoomScaleNormal="80" zoomScaleSheetLayoutView="85" workbookViewId="0">
      <selection activeCell="G200" sqref="G200"/>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44805</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572.73938035999993</v>
      </c>
      <c r="F38" s="43"/>
      <c r="H38" s="24"/>
      <c r="L38" s="24"/>
      <c r="M38" s="24"/>
    </row>
    <row r="39" spans="1:14" x14ac:dyDescent="0.25">
      <c r="A39" s="26" t="s">
        <v>66</v>
      </c>
      <c r="B39" s="43" t="s">
        <v>67</v>
      </c>
      <c r="C39" s="262">
        <v>500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0.14371500000000001</v>
      </c>
      <c r="E45" s="145"/>
      <c r="F45" s="145">
        <v>0</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572.73938035999993</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572.73938035999993</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16.819904000000001</v>
      </c>
      <c r="D66" s="330">
        <v>9.8683265960493625</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0.25108535999999998</v>
      </c>
      <c r="D70" s="151">
        <v>0.28310682999999998</v>
      </c>
      <c r="E70" s="22"/>
      <c r="F70" s="158">
        <f t="shared" ref="F70:F76" si="1">IF($C$77=0,"",IF(C70="[for completion]","",C70/$C$77))</f>
        <v>4.3839374174371981E-4</v>
      </c>
      <c r="G70" s="158">
        <f t="shared" ref="G70:G76" si="2">IF($D$66="ND2","ND2",IF(OR(D70="ND2",D70=""),"",D70/$D$77))</f>
        <v>4.9430306297787809E-4</v>
      </c>
      <c r="H70" s="24"/>
      <c r="L70" s="24"/>
      <c r="M70" s="24"/>
      <c r="N70" s="56"/>
    </row>
    <row r="71" spans="1:14" x14ac:dyDescent="0.25">
      <c r="A71" s="26" t="s">
        <v>114</v>
      </c>
      <c r="B71" s="141" t="s">
        <v>1494</v>
      </c>
      <c r="C71" s="151">
        <v>0.32240534999999998</v>
      </c>
      <c r="D71" s="151">
        <v>0.38665104</v>
      </c>
      <c r="E71" s="22"/>
      <c r="F71" s="158">
        <f t="shared" si="1"/>
        <v>5.6291807592722092E-4</v>
      </c>
      <c r="G71" s="158">
        <f t="shared" si="2"/>
        <v>6.7509071884836575E-4</v>
      </c>
      <c r="H71" s="24"/>
      <c r="L71" s="24"/>
      <c r="M71" s="24"/>
      <c r="N71" s="56"/>
    </row>
    <row r="72" spans="1:14" x14ac:dyDescent="0.25">
      <c r="A72" s="26" t="s">
        <v>115</v>
      </c>
      <c r="B72" s="140" t="s">
        <v>1495</v>
      </c>
      <c r="C72" s="151">
        <v>0.88162041999999996</v>
      </c>
      <c r="D72" s="151">
        <v>1.18300418</v>
      </c>
      <c r="E72" s="22"/>
      <c r="F72" s="158">
        <f t="shared" si="1"/>
        <v>1.5393046998895905E-3</v>
      </c>
      <c r="G72" s="158">
        <f t="shared" si="2"/>
        <v>2.0655191882500081E-3</v>
      </c>
      <c r="H72" s="24"/>
      <c r="L72" s="24"/>
      <c r="M72" s="24"/>
      <c r="N72" s="56"/>
    </row>
    <row r="73" spans="1:14" x14ac:dyDescent="0.25">
      <c r="A73" s="26" t="s">
        <v>116</v>
      </c>
      <c r="B73" s="140" t="s">
        <v>1496</v>
      </c>
      <c r="C73" s="151">
        <v>1.44369532</v>
      </c>
      <c r="D73" s="151">
        <v>3.92496059</v>
      </c>
      <c r="E73" s="22"/>
      <c r="F73" s="158">
        <f t="shared" si="1"/>
        <v>2.5206845722613893E-3</v>
      </c>
      <c r="G73" s="158">
        <f t="shared" si="2"/>
        <v>6.8529609183376455E-3</v>
      </c>
      <c r="H73" s="24"/>
      <c r="L73" s="24"/>
      <c r="M73" s="24"/>
      <c r="N73" s="56"/>
    </row>
    <row r="74" spans="1:14" x14ac:dyDescent="0.25">
      <c r="A74" s="26" t="s">
        <v>117</v>
      </c>
      <c r="B74" s="140" t="s">
        <v>1497</v>
      </c>
      <c r="C74" s="151">
        <v>4.4985125999999998</v>
      </c>
      <c r="D74" s="151">
        <v>8.9035468400000006</v>
      </c>
      <c r="E74" s="22"/>
      <c r="F74" s="158">
        <f t="shared" si="1"/>
        <v>7.8543797654919804E-3</v>
      </c>
      <c r="G74" s="158">
        <f t="shared" si="2"/>
        <v>1.554554679722495E-2</v>
      </c>
      <c r="H74" s="24"/>
      <c r="L74" s="24"/>
      <c r="M74" s="24"/>
      <c r="N74" s="56"/>
    </row>
    <row r="75" spans="1:14" x14ac:dyDescent="0.25">
      <c r="A75" s="26" t="s">
        <v>118</v>
      </c>
      <c r="B75" s="140" t="s">
        <v>1498</v>
      </c>
      <c r="C75" s="151">
        <v>41.831519729999997</v>
      </c>
      <c r="D75" s="151">
        <v>361.12556556999999</v>
      </c>
      <c r="E75" s="22"/>
      <c r="F75" s="158">
        <f t="shared" si="1"/>
        <v>7.3037617395378771E-2</v>
      </c>
      <c r="G75" s="158">
        <f t="shared" si="2"/>
        <v>0.63052337232863498</v>
      </c>
      <c r="H75" s="24"/>
      <c r="L75" s="24"/>
      <c r="M75" s="24"/>
      <c r="N75" s="56"/>
    </row>
    <row r="76" spans="1:14" x14ac:dyDescent="0.25">
      <c r="A76" s="26" t="s">
        <v>119</v>
      </c>
      <c r="B76" s="140" t="s">
        <v>1499</v>
      </c>
      <c r="C76" s="151">
        <v>523.51054157999999</v>
      </c>
      <c r="D76" s="151">
        <v>196.93254530999999</v>
      </c>
      <c r="E76" s="22"/>
      <c r="F76" s="158">
        <f t="shared" si="1"/>
        <v>0.91404670174930724</v>
      </c>
      <c r="G76" s="158">
        <f t="shared" si="2"/>
        <v>0.34384320698572607</v>
      </c>
      <c r="H76" s="24"/>
      <c r="L76" s="24"/>
      <c r="M76" s="24"/>
      <c r="N76" s="56"/>
    </row>
    <row r="77" spans="1:14" x14ac:dyDescent="0.25">
      <c r="A77" s="26" t="s">
        <v>120</v>
      </c>
      <c r="B77" s="60" t="s">
        <v>99</v>
      </c>
      <c r="C77" s="153">
        <f>SUM(C70:C76)</f>
        <v>572.73938036000004</v>
      </c>
      <c r="D77" s="153">
        <f>SUM(D70:D76)</f>
        <v>572.73938036000004</v>
      </c>
      <c r="E77" s="43"/>
      <c r="F77" s="159">
        <f>SUM(F70:F76)</f>
        <v>0.99999999999999989</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2.9094620000000002E-2</v>
      </c>
      <c r="D79" s="153" t="str">
        <f>IF($D$66="ND2","ND2","")</f>
        <v/>
      </c>
      <c r="E79" s="43"/>
      <c r="F79" s="158">
        <f>IF($C$77=0,"",IF(C79="","",C79/$C$77))</f>
        <v>5.079905625087686E-5</v>
      </c>
      <c r="G79" s="158" t="str">
        <f>IF($D$66="ND2","ND2",IF(OR(D79="ND2",D79=""),"",D79/$D$77))</f>
        <v/>
      </c>
      <c r="H79" s="24"/>
      <c r="L79" s="24"/>
      <c r="M79" s="24"/>
      <c r="N79" s="56"/>
    </row>
    <row r="80" spans="1:14" outlineLevel="1" x14ac:dyDescent="0.25">
      <c r="A80" s="26" t="s">
        <v>125</v>
      </c>
      <c r="B80" s="61" t="s">
        <v>126</v>
      </c>
      <c r="C80" s="153">
        <v>0.22199073999999999</v>
      </c>
      <c r="D80" s="153" t="str">
        <f>IF($D$66="ND2","ND2","")</f>
        <v/>
      </c>
      <c r="E80" s="43"/>
      <c r="F80" s="158">
        <f>IF($C$77=0,"",IF(C80="","",C80/$C$77))</f>
        <v>3.8759468549284299E-4</v>
      </c>
      <c r="G80" s="158" t="str">
        <f>IF($D$66="ND2","ND2",IF(OR(D80="ND2",D80=""),"",D80/$D$77))</f>
        <v/>
      </c>
      <c r="H80" s="24"/>
      <c r="L80" s="24"/>
      <c r="M80" s="24"/>
      <c r="N80" s="56"/>
    </row>
    <row r="81" spans="1:14" outlineLevel="1" x14ac:dyDescent="0.25">
      <c r="A81" s="26" t="s">
        <v>127</v>
      </c>
      <c r="B81" s="61" t="s">
        <v>128</v>
      </c>
      <c r="C81" s="153">
        <v>0.15581250999999999</v>
      </c>
      <c r="D81" s="153" t="str">
        <f>IF($D$66="ND2","ND2","")</f>
        <v/>
      </c>
      <c r="E81" s="43"/>
      <c r="F81" s="158">
        <f>IF($C$77=0,"",IF(C81="","",C81/$C$77))</f>
        <v>2.7204783771296251E-4</v>
      </c>
      <c r="G81" s="158" t="str">
        <f>IF($D$66="ND2","ND2",IF(OR(D81="ND2",D81=""),"",D81/$D$77))</f>
        <v/>
      </c>
      <c r="H81" s="24"/>
      <c r="L81" s="24"/>
      <c r="M81" s="24"/>
      <c r="N81" s="56"/>
    </row>
    <row r="82" spans="1:14" outlineLevel="1" x14ac:dyDescent="0.25">
      <c r="A82" s="26" t="s">
        <v>129</v>
      </c>
      <c r="B82" s="61" t="s">
        <v>130</v>
      </c>
      <c r="C82" s="153">
        <v>0.16659283999999999</v>
      </c>
      <c r="D82" s="153" t="str">
        <f>IF($D$66="ND2","ND2","")</f>
        <v/>
      </c>
      <c r="E82" s="43"/>
      <c r="F82" s="158">
        <f>IF($C$77=0,"",IF(C82="","",C82/$C$77))</f>
        <v>2.9087023821425847E-4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13.75</v>
      </c>
      <c r="D89" s="155">
        <v>13.75</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c r="D95" s="151" t="str">
        <f t="shared" si="3"/>
        <v/>
      </c>
      <c r="E95" s="22"/>
      <c r="F95" s="158" t="str">
        <f t="shared" si="4"/>
        <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c r="D97" s="151" t="str">
        <f t="shared" si="3"/>
        <v/>
      </c>
      <c r="E97" s="22"/>
      <c r="F97" s="158" t="str">
        <f t="shared" si="4"/>
        <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v>500</v>
      </c>
      <c r="D99" s="151" t="str">
        <f t="shared" si="3"/>
        <v/>
      </c>
      <c r="E99" s="22"/>
      <c r="F99" s="158">
        <f t="shared" si="4"/>
        <v>1</v>
      </c>
      <c r="G99" s="158" t="str">
        <f t="shared" si="5"/>
        <v/>
      </c>
      <c r="H99" s="24"/>
      <c r="L99" s="24"/>
      <c r="M99" s="24"/>
    </row>
    <row r="100" spans="1:14" x14ac:dyDescent="0.25">
      <c r="A100" s="26" t="s">
        <v>148</v>
      </c>
      <c r="B100" s="60" t="s">
        <v>99</v>
      </c>
      <c r="C100" s="153">
        <f>SUM(C93:C99)</f>
        <v>500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572.73938035999993</v>
      </c>
      <c r="D112" s="151">
        <v>572.73938035999993</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572.73938035999993</v>
      </c>
      <c r="D129" s="151">
        <f>SUM(D112:D128)</f>
        <v>572.73938035999993</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500</v>
      </c>
      <c r="D138" s="151">
        <v>500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500</v>
      </c>
      <c r="D155" s="151">
        <f>SUM(D138:D154)</f>
        <v>500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500</v>
      </c>
      <c r="D164" s="151">
        <v>500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500</v>
      </c>
      <c r="D167" s="161">
        <f>SUM(D164:D166)</f>
        <v>500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1.2956199999999999E-3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1.2956199999999999E-3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1.2956199999999999E-3</v>
      </c>
      <c r="E193" s="51"/>
      <c r="F193" s="158">
        <f t="shared" ref="F193:F206" si="15">IF($C$208=0,"",IF(C193="[for completion]","",C193/$C$208))</f>
        <v>1</v>
      </c>
      <c r="G193" s="52"/>
      <c r="H193" s="24"/>
      <c r="L193" s="24"/>
      <c r="M193" s="24"/>
      <c r="N193" s="56"/>
    </row>
    <row r="194" spans="1:14" x14ac:dyDescent="0.25">
      <c r="A194" s="26" t="s">
        <v>256</v>
      </c>
      <c r="B194" s="43" t="s">
        <v>257</v>
      </c>
      <c r="C194" s="151">
        <v>0</v>
      </c>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1.2956199999999999E-3</v>
      </c>
      <c r="E207" s="54"/>
      <c r="F207" s="158">
        <f>SUM(F193:F196)</f>
        <v>1</v>
      </c>
      <c r="G207" s="54"/>
      <c r="H207" s="24"/>
      <c r="L207" s="24"/>
      <c r="M207" s="24"/>
      <c r="N207" s="56"/>
    </row>
    <row r="208" spans="1:14" x14ac:dyDescent="0.25">
      <c r="A208" s="26" t="s">
        <v>282</v>
      </c>
      <c r="B208" s="60" t="s">
        <v>99</v>
      </c>
      <c r="C208" s="153">
        <f>SUM(C193:C206)</f>
        <v>1.2956199999999999E-3</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2612</v>
      </c>
      <c r="H339" s="24"/>
      <c r="I339" s="56"/>
      <c r="J339" s="56"/>
      <c r="K339" s="56"/>
      <c r="L339" s="56"/>
      <c r="M339" s="56"/>
      <c r="N339" s="56"/>
    </row>
    <row r="340" spans="1:14" outlineLevel="1" x14ac:dyDescent="0.25">
      <c r="A340" s="26" t="s">
        <v>389</v>
      </c>
      <c r="B340" s="55" t="s">
        <v>2614</v>
      </c>
      <c r="C340" s="26" t="s">
        <v>2615</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ht="30"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4"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572.73938036000004</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572.73938036000004</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3699</v>
      </c>
      <c r="D28" s="272" t="str">
        <f>IF(C28="","","ND2")</f>
        <v>ND2</v>
      </c>
      <c r="F28" s="272">
        <f>IF(C28=0,"",IF(C28="","",C28))</f>
        <v>3699</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1.09E-2</v>
      </c>
      <c r="D36" s="143" t="str">
        <f>IF(C36="","","ND2")</f>
        <v>ND2</v>
      </c>
      <c r="E36" s="169"/>
      <c r="F36" s="143">
        <f>IF(C36=0,"",C36)</f>
        <v>1.09E-2</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4.3202770000000001E-2</v>
      </c>
      <c r="D99" s="143" t="str">
        <f t="shared" ref="D99:D111" si="1">IF(C99="","","ND2")</f>
        <v>ND2</v>
      </c>
      <c r="E99" s="143"/>
      <c r="F99" s="143">
        <f t="shared" ref="F99:F111" si="2">IF(C99="","",C99)</f>
        <v>4.3202770000000001E-2</v>
      </c>
      <c r="G99" s="109"/>
    </row>
    <row r="100" spans="1:7" x14ac:dyDescent="0.25">
      <c r="A100" s="109" t="s">
        <v>546</v>
      </c>
      <c r="B100" s="130" t="s">
        <v>2622</v>
      </c>
      <c r="C100" s="143">
        <v>5.1482849999999997E-2</v>
      </c>
      <c r="D100" s="143" t="str">
        <f t="shared" si="1"/>
        <v>ND2</v>
      </c>
      <c r="E100" s="143"/>
      <c r="F100" s="143">
        <f t="shared" si="2"/>
        <v>5.1482849999999997E-2</v>
      </c>
      <c r="G100" s="109"/>
    </row>
    <row r="101" spans="1:7" x14ac:dyDescent="0.25">
      <c r="A101" s="109" t="s">
        <v>547</v>
      </c>
      <c r="B101" s="130" t="s">
        <v>2623</v>
      </c>
      <c r="C101" s="143">
        <v>3.410875E-2</v>
      </c>
      <c r="D101" s="143" t="str">
        <f t="shared" si="1"/>
        <v>ND2</v>
      </c>
      <c r="E101" s="143"/>
      <c r="F101" s="143">
        <f t="shared" si="2"/>
        <v>3.410875E-2</v>
      </c>
      <c r="G101" s="109"/>
    </row>
    <row r="102" spans="1:7" x14ac:dyDescent="0.25">
      <c r="A102" s="109" t="s">
        <v>548</v>
      </c>
      <c r="B102" s="130" t="s">
        <v>2624</v>
      </c>
      <c r="C102" s="143">
        <v>8.1136239999999998E-2</v>
      </c>
      <c r="D102" s="143" t="str">
        <f t="shared" si="1"/>
        <v>ND2</v>
      </c>
      <c r="E102" s="143"/>
      <c r="F102" s="143">
        <f t="shared" si="2"/>
        <v>8.1136239999999998E-2</v>
      </c>
      <c r="G102" s="109"/>
    </row>
    <row r="103" spans="1:7" x14ac:dyDescent="0.25">
      <c r="A103" s="109" t="s">
        <v>549</v>
      </c>
      <c r="B103" s="130" t="s">
        <v>2625</v>
      </c>
      <c r="C103" s="143">
        <v>0.13403511000000001</v>
      </c>
      <c r="D103" s="143" t="str">
        <f t="shared" si="1"/>
        <v>ND2</v>
      </c>
      <c r="E103" s="143"/>
      <c r="F103" s="143">
        <f t="shared" si="2"/>
        <v>0.13403511000000001</v>
      </c>
      <c r="G103" s="109"/>
    </row>
    <row r="104" spans="1:7" x14ac:dyDescent="0.25">
      <c r="A104" s="109" t="s">
        <v>550</v>
      </c>
      <c r="B104" s="130" t="s">
        <v>2626</v>
      </c>
      <c r="C104" s="143">
        <v>0.13526141999999999</v>
      </c>
      <c r="D104" s="143" t="str">
        <f t="shared" si="1"/>
        <v>ND2</v>
      </c>
      <c r="E104" s="143"/>
      <c r="F104" s="143">
        <f t="shared" si="2"/>
        <v>0.13526141999999999</v>
      </c>
      <c r="G104" s="109"/>
    </row>
    <row r="105" spans="1:7" x14ac:dyDescent="0.25">
      <c r="A105" s="109" t="s">
        <v>551</v>
      </c>
      <c r="B105" s="130" t="s">
        <v>2627</v>
      </c>
      <c r="C105" s="143">
        <v>0.18707422000000001</v>
      </c>
      <c r="D105" s="143" t="str">
        <f t="shared" si="1"/>
        <v>ND2</v>
      </c>
      <c r="E105" s="143"/>
      <c r="F105" s="143">
        <f t="shared" si="2"/>
        <v>0.18707422000000001</v>
      </c>
      <c r="G105" s="109"/>
    </row>
    <row r="106" spans="1:7" x14ac:dyDescent="0.25">
      <c r="A106" s="109" t="s">
        <v>552</v>
      </c>
      <c r="B106" s="130" t="s">
        <v>2628</v>
      </c>
      <c r="C106" s="143">
        <v>2.6239709999999999E-2</v>
      </c>
      <c r="D106" s="143" t="str">
        <f t="shared" si="1"/>
        <v>ND2</v>
      </c>
      <c r="E106" s="143"/>
      <c r="F106" s="143">
        <f t="shared" si="2"/>
        <v>2.6239709999999999E-2</v>
      </c>
      <c r="G106" s="109"/>
    </row>
    <row r="107" spans="1:7" x14ac:dyDescent="0.25">
      <c r="A107" s="109" t="s">
        <v>553</v>
      </c>
      <c r="B107" s="130" t="s">
        <v>2629</v>
      </c>
      <c r="C107" s="143">
        <v>0.14539263999999999</v>
      </c>
      <c r="D107" s="143" t="str">
        <f t="shared" si="1"/>
        <v>ND2</v>
      </c>
      <c r="E107" s="143"/>
      <c r="F107" s="143">
        <f t="shared" si="2"/>
        <v>0.14539263999999999</v>
      </c>
      <c r="G107" s="109"/>
    </row>
    <row r="108" spans="1:7" x14ac:dyDescent="0.25">
      <c r="A108" s="109" t="s">
        <v>554</v>
      </c>
      <c r="B108" s="130" t="s">
        <v>2630</v>
      </c>
      <c r="C108" s="143">
        <v>7.9447169999999998E-2</v>
      </c>
      <c r="D108" s="143" t="str">
        <f t="shared" si="1"/>
        <v>ND2</v>
      </c>
      <c r="E108" s="143"/>
      <c r="F108" s="143">
        <f t="shared" si="2"/>
        <v>7.9447169999999998E-2</v>
      </c>
      <c r="G108" s="109"/>
    </row>
    <row r="109" spans="1:7" x14ac:dyDescent="0.25">
      <c r="A109" s="109" t="s">
        <v>555</v>
      </c>
      <c r="B109" s="130" t="s">
        <v>2631</v>
      </c>
      <c r="C109" s="143">
        <v>6.6640580000000005E-2</v>
      </c>
      <c r="D109" s="143" t="str">
        <f t="shared" si="1"/>
        <v>ND2</v>
      </c>
      <c r="E109" s="143"/>
      <c r="F109" s="143">
        <f t="shared" si="2"/>
        <v>6.6640580000000005E-2</v>
      </c>
      <c r="G109" s="109"/>
    </row>
    <row r="110" spans="1:7" x14ac:dyDescent="0.25">
      <c r="A110" s="109" t="s">
        <v>556</v>
      </c>
      <c r="B110" s="130" t="s">
        <v>2632</v>
      </c>
      <c r="C110" s="143">
        <v>1.5978530000000001E-2</v>
      </c>
      <c r="D110" s="143" t="str">
        <f t="shared" si="1"/>
        <v>ND2</v>
      </c>
      <c r="E110" s="143"/>
      <c r="F110" s="143">
        <f t="shared" si="2"/>
        <v>1.5978530000000001E-2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0.97417131000000001</v>
      </c>
      <c r="D150" s="143" t="str">
        <f>IF(C150="","","ND2")</f>
        <v>ND2</v>
      </c>
      <c r="E150" s="144"/>
      <c r="F150" s="143">
        <f>IF(C150="","",C150)</f>
        <v>0.97417131000000001</v>
      </c>
    </row>
    <row r="151" spans="1:7" x14ac:dyDescent="0.25">
      <c r="A151" s="109" t="s">
        <v>579</v>
      </c>
      <c r="B151" s="109" t="s">
        <v>2635</v>
      </c>
      <c r="C151" s="143">
        <v>2.5828690000000001E-2</v>
      </c>
      <c r="D151" s="143" t="str">
        <f>IF(C151="","","ND2")</f>
        <v>ND2</v>
      </c>
      <c r="E151" s="144"/>
      <c r="F151" s="143">
        <f>IF(C151="","",C151)</f>
        <v>2.5828690000000001E-2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0.35198160000000001</v>
      </c>
      <c r="D160" s="143" t="str">
        <f>IF(C160="","","ND2")</f>
        <v>ND2</v>
      </c>
      <c r="E160" s="144"/>
      <c r="F160" s="143">
        <f>IF(C160="","",C160)</f>
        <v>0.35198160000000001</v>
      </c>
    </row>
    <row r="161" spans="1:7" x14ac:dyDescent="0.25">
      <c r="A161" s="109" t="s">
        <v>591</v>
      </c>
      <c r="B161" s="109" t="s">
        <v>592</v>
      </c>
      <c r="C161" s="143">
        <v>0.64801839999999999</v>
      </c>
      <c r="D161" s="143" t="str">
        <f>IF(C161="","","ND2")</f>
        <v>ND2</v>
      </c>
      <c r="E161" s="144"/>
      <c r="F161" s="143">
        <f>IF(C161="","",C161)</f>
        <v>0.64801839999999999</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2.1370110000000001E-2</v>
      </c>
      <c r="D170" s="143" t="str">
        <f>IF(C170="","","ND2")</f>
        <v>ND2</v>
      </c>
      <c r="E170" s="144"/>
      <c r="F170" s="143">
        <f>IF(C170="","",C170)</f>
        <v>2.1370110000000001E-2</v>
      </c>
    </row>
    <row r="171" spans="1:7" x14ac:dyDescent="0.25">
      <c r="A171" s="109" t="s">
        <v>603</v>
      </c>
      <c r="B171" s="131" t="s">
        <v>2638</v>
      </c>
      <c r="C171" s="143">
        <v>2.782666E-2</v>
      </c>
      <c r="D171" s="143" t="str">
        <f>IF(C171="","","ND2")</f>
        <v>ND2</v>
      </c>
      <c r="E171" s="144"/>
      <c r="F171" s="143">
        <f>IF(C171="","",C171)</f>
        <v>2.782666E-2</v>
      </c>
    </row>
    <row r="172" spans="1:7" x14ac:dyDescent="0.25">
      <c r="A172" s="109" t="s">
        <v>605</v>
      </c>
      <c r="B172" s="131" t="s">
        <v>2639</v>
      </c>
      <c r="C172" s="143">
        <v>1.558351E-2</v>
      </c>
      <c r="D172" s="143" t="str">
        <f>IF(C172="","","ND2")</f>
        <v>ND2</v>
      </c>
      <c r="E172" s="143"/>
      <c r="F172" s="143">
        <f>IF(C172="","",C172)</f>
        <v>1.558351E-2</v>
      </c>
    </row>
    <row r="173" spans="1:7" x14ac:dyDescent="0.25">
      <c r="A173" s="109" t="s">
        <v>607</v>
      </c>
      <c r="B173" s="131" t="s">
        <v>2640</v>
      </c>
      <c r="C173" s="143">
        <v>3.8042340000000001E-2</v>
      </c>
      <c r="D173" s="143" t="str">
        <f>IF(C173="","","ND2")</f>
        <v>ND2</v>
      </c>
      <c r="E173" s="143"/>
      <c r="F173" s="143">
        <f>IF(C173="","",C173)</f>
        <v>3.8042340000000001E-2</v>
      </c>
    </row>
    <row r="174" spans="1:7" x14ac:dyDescent="0.25">
      <c r="A174" s="109" t="s">
        <v>609</v>
      </c>
      <c r="B174" s="131" t="s">
        <v>2641</v>
      </c>
      <c r="C174" s="143">
        <v>0.89717738000000002</v>
      </c>
      <c r="D174" s="143" t="str">
        <f>IF(C174="","","ND2")</f>
        <v>ND2</v>
      </c>
      <c r="E174" s="143"/>
      <c r="F174" s="143">
        <f>IF(C174="","",C174)</f>
        <v>0.89717738000000002</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154.83627476615302</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0.92653759000000002</v>
      </c>
      <c r="D190" s="170">
        <v>60</v>
      </c>
      <c r="E190" s="136"/>
      <c r="F190" s="166">
        <f t="shared" ref="F190:F213" si="3">IF($C$214=0,"",IF(C190="[for completion]","",IF(C190="","",C190/$C$214)))</f>
        <v>1.6177298467194925E-3</v>
      </c>
      <c r="G190" s="166">
        <f t="shared" ref="G190:G213" si="4">IF($D$214=0,"",IF(D190="[for completion]","",IF(D190="","",D190/$D$214)))</f>
        <v>1.6220600162206E-2</v>
      </c>
    </row>
    <row r="191" spans="1:7" x14ac:dyDescent="0.25">
      <c r="A191" s="109" t="s">
        <v>630</v>
      </c>
      <c r="B191" s="130" t="s">
        <v>2643</v>
      </c>
      <c r="C191" s="167">
        <v>7.3806538000000002</v>
      </c>
      <c r="D191" s="170">
        <v>189</v>
      </c>
      <c r="E191" s="136"/>
      <c r="F191" s="166">
        <f t="shared" si="3"/>
        <v>1.2886583414887291E-2</v>
      </c>
      <c r="G191" s="166">
        <f t="shared" si="4"/>
        <v>5.1094890510948905E-2</v>
      </c>
    </row>
    <row r="192" spans="1:7" x14ac:dyDescent="0.25">
      <c r="A192" s="109" t="s">
        <v>631</v>
      </c>
      <c r="B192" s="130" t="s">
        <v>2644</v>
      </c>
      <c r="C192" s="167">
        <v>14.14719449</v>
      </c>
      <c r="D192" s="170">
        <v>223</v>
      </c>
      <c r="E192" s="136"/>
      <c r="F192" s="166">
        <f t="shared" si="3"/>
        <v>2.4700928511511931E-2</v>
      </c>
      <c r="G192" s="166">
        <f t="shared" si="4"/>
        <v>6.0286563936198974E-2</v>
      </c>
    </row>
    <row r="193" spans="1:7" x14ac:dyDescent="0.25">
      <c r="A193" s="109" t="s">
        <v>632</v>
      </c>
      <c r="B193" s="130" t="s">
        <v>2645</v>
      </c>
      <c r="C193" s="167">
        <v>31.467159970000001</v>
      </c>
      <c r="D193" s="170">
        <v>354</v>
      </c>
      <c r="E193" s="136"/>
      <c r="F193" s="166">
        <f t="shared" si="3"/>
        <v>5.4941498784702142E-2</v>
      </c>
      <c r="G193" s="166">
        <f t="shared" si="4"/>
        <v>9.5701540957015413E-2</v>
      </c>
    </row>
    <row r="194" spans="1:7" x14ac:dyDescent="0.25">
      <c r="A194" s="109" t="s">
        <v>633</v>
      </c>
      <c r="B194" s="130" t="s">
        <v>2646</v>
      </c>
      <c r="C194" s="167">
        <v>130.71092386000001</v>
      </c>
      <c r="D194" s="170">
        <v>1033</v>
      </c>
      <c r="E194" s="136"/>
      <c r="F194" s="166">
        <f t="shared" si="3"/>
        <v>0.22822059795825561</v>
      </c>
      <c r="G194" s="166">
        <f t="shared" si="4"/>
        <v>0.27926466612598</v>
      </c>
    </row>
    <row r="195" spans="1:7" x14ac:dyDescent="0.25">
      <c r="A195" s="109" t="s">
        <v>634</v>
      </c>
      <c r="B195" s="130" t="s">
        <v>2647</v>
      </c>
      <c r="C195" s="167">
        <v>180.16881244000001</v>
      </c>
      <c r="D195" s="170">
        <v>1033</v>
      </c>
      <c r="E195" s="136"/>
      <c r="F195" s="166">
        <f t="shared" si="3"/>
        <v>0.31457381597674222</v>
      </c>
      <c r="G195" s="166">
        <f t="shared" si="4"/>
        <v>0.27926466612598</v>
      </c>
    </row>
    <row r="196" spans="1:7" x14ac:dyDescent="0.25">
      <c r="A196" s="109" t="s">
        <v>635</v>
      </c>
      <c r="B196" s="130" t="s">
        <v>2648</v>
      </c>
      <c r="C196" s="167">
        <v>115.42848804</v>
      </c>
      <c r="D196" s="170">
        <v>527</v>
      </c>
      <c r="E196" s="136"/>
      <c r="F196" s="166">
        <f t="shared" si="3"/>
        <v>0.20153754394790607</v>
      </c>
      <c r="G196" s="166">
        <f t="shared" si="4"/>
        <v>0.14247093809137604</v>
      </c>
    </row>
    <row r="197" spans="1:7" x14ac:dyDescent="0.25">
      <c r="A197" s="109" t="s">
        <v>636</v>
      </c>
      <c r="B197" s="130" t="s">
        <v>2649</v>
      </c>
      <c r="C197" s="167">
        <v>39.993521729999998</v>
      </c>
      <c r="D197" s="170">
        <v>148</v>
      </c>
      <c r="E197" s="136"/>
      <c r="F197" s="166">
        <f t="shared" si="3"/>
        <v>6.9828482380348528E-2</v>
      </c>
      <c r="G197" s="166">
        <f t="shared" si="4"/>
        <v>4.0010813733441473E-2</v>
      </c>
    </row>
    <row r="198" spans="1:7" x14ac:dyDescent="0.25">
      <c r="A198" s="109" t="s">
        <v>637</v>
      </c>
      <c r="B198" s="130" t="s">
        <v>2650</v>
      </c>
      <c r="C198" s="167">
        <v>16.345092340000001</v>
      </c>
      <c r="D198" s="170">
        <v>51</v>
      </c>
      <c r="E198" s="136"/>
      <c r="F198" s="166">
        <f t="shared" si="3"/>
        <v>2.8538446805816214E-2</v>
      </c>
      <c r="G198" s="166">
        <f t="shared" si="4"/>
        <v>1.3787510137875101E-2</v>
      </c>
    </row>
    <row r="199" spans="1:7" x14ac:dyDescent="0.25">
      <c r="A199" s="109" t="s">
        <v>638</v>
      </c>
      <c r="B199" s="130" t="s">
        <v>2651</v>
      </c>
      <c r="C199" s="167">
        <v>11.551594769999999</v>
      </c>
      <c r="D199" s="170">
        <v>31</v>
      </c>
      <c r="E199" s="130"/>
      <c r="F199" s="166">
        <f t="shared" si="3"/>
        <v>2.016902480625507E-2</v>
      </c>
      <c r="G199" s="166">
        <f t="shared" si="4"/>
        <v>8.3806434171397673E-3</v>
      </c>
    </row>
    <row r="200" spans="1:7" x14ac:dyDescent="0.25">
      <c r="A200" s="109" t="s">
        <v>639</v>
      </c>
      <c r="B200" s="130" t="s">
        <v>2652</v>
      </c>
      <c r="C200" s="167">
        <v>9.5313202599999993</v>
      </c>
      <c r="D200" s="170">
        <v>22</v>
      </c>
      <c r="E200" s="130"/>
      <c r="F200" s="166">
        <f t="shared" si="3"/>
        <v>1.6641635946194253E-2</v>
      </c>
      <c r="G200" s="166">
        <f t="shared" si="4"/>
        <v>5.9475533928088674E-3</v>
      </c>
    </row>
    <row r="201" spans="1:7" x14ac:dyDescent="0.25">
      <c r="A201" s="109" t="s">
        <v>640</v>
      </c>
      <c r="B201" s="130" t="s">
        <v>2653</v>
      </c>
      <c r="C201" s="167">
        <v>5.7004651600000003</v>
      </c>
      <c r="D201" s="170">
        <v>12</v>
      </c>
      <c r="E201" s="130"/>
      <c r="F201" s="166">
        <f t="shared" si="3"/>
        <v>9.9529827273565959E-3</v>
      </c>
      <c r="G201" s="166">
        <f t="shared" si="4"/>
        <v>3.2441200324412004E-3</v>
      </c>
    </row>
    <row r="202" spans="1:7" x14ac:dyDescent="0.25">
      <c r="A202" s="109" t="s">
        <v>641</v>
      </c>
      <c r="B202" s="130" t="s">
        <v>2654</v>
      </c>
      <c r="C202" s="167">
        <v>4.2230610500000001</v>
      </c>
      <c r="D202" s="170">
        <v>8</v>
      </c>
      <c r="E202" s="130"/>
      <c r="F202" s="166">
        <f t="shared" si="3"/>
        <v>7.3734427818557902E-3</v>
      </c>
      <c r="G202" s="166">
        <f t="shared" si="4"/>
        <v>2.1627466882941336E-3</v>
      </c>
    </row>
    <row r="203" spans="1:7" x14ac:dyDescent="0.25">
      <c r="A203" s="109" t="s">
        <v>642</v>
      </c>
      <c r="B203" s="130" t="s">
        <v>2655</v>
      </c>
      <c r="C203" s="167">
        <v>0.56795649000000004</v>
      </c>
      <c r="D203" s="170">
        <v>1</v>
      </c>
      <c r="E203" s="130"/>
      <c r="F203" s="166">
        <f t="shared" si="3"/>
        <v>9.9164909813431431E-4</v>
      </c>
      <c r="G203" s="166">
        <f t="shared" si="4"/>
        <v>2.703433360367667E-4</v>
      </c>
    </row>
    <row r="204" spans="1:7" x14ac:dyDescent="0.25">
      <c r="A204" s="109" t="s">
        <v>643</v>
      </c>
      <c r="B204" s="130" t="s">
        <v>2656</v>
      </c>
      <c r="C204" s="167">
        <v>2.4988174299999999</v>
      </c>
      <c r="D204" s="170">
        <v>4</v>
      </c>
      <c r="E204" s="130"/>
      <c r="F204" s="166">
        <f t="shared" si="3"/>
        <v>4.3629223267821178E-3</v>
      </c>
      <c r="G204" s="166">
        <f t="shared" si="4"/>
        <v>1.0813733441470668E-3</v>
      </c>
    </row>
    <row r="205" spans="1:7" x14ac:dyDescent="0.25">
      <c r="A205" s="109" t="s">
        <v>644</v>
      </c>
      <c r="B205" s="130" t="s">
        <v>2657</v>
      </c>
      <c r="C205" s="167">
        <v>1.3437534799999999</v>
      </c>
      <c r="D205" s="170">
        <v>2</v>
      </c>
      <c r="F205" s="166">
        <f t="shared" si="3"/>
        <v>2.3461866358052289E-3</v>
      </c>
      <c r="G205" s="166">
        <f t="shared" si="4"/>
        <v>5.406866720735334E-4</v>
      </c>
    </row>
    <row r="206" spans="1:7" x14ac:dyDescent="0.25">
      <c r="A206" s="109" t="s">
        <v>645</v>
      </c>
      <c r="B206" s="130" t="s">
        <v>2658</v>
      </c>
      <c r="C206" s="167">
        <v>0</v>
      </c>
      <c r="D206" s="170">
        <v>0</v>
      </c>
      <c r="E206" s="125"/>
      <c r="F206" s="166">
        <f t="shared" si="3"/>
        <v>0</v>
      </c>
      <c r="G206" s="166">
        <f t="shared" si="4"/>
        <v>0</v>
      </c>
    </row>
    <row r="207" spans="1:7" x14ac:dyDescent="0.25">
      <c r="A207" s="109" t="s">
        <v>646</v>
      </c>
      <c r="B207" s="130" t="s">
        <v>2659</v>
      </c>
      <c r="C207" s="167">
        <v>0.75402745999999998</v>
      </c>
      <c r="D207" s="170">
        <v>1</v>
      </c>
      <c r="E207" s="125"/>
      <c r="F207" s="166">
        <f t="shared" si="3"/>
        <v>1.3165280507271035E-3</v>
      </c>
      <c r="G207" s="166">
        <f t="shared" si="4"/>
        <v>2.703433360367667E-4</v>
      </c>
    </row>
    <row r="208" spans="1:7" x14ac:dyDescent="0.25">
      <c r="A208" s="109" t="s">
        <v>647</v>
      </c>
      <c r="B208" s="130" t="s">
        <v>2660</v>
      </c>
      <c r="C208" s="167">
        <v>0</v>
      </c>
      <c r="D208" s="170">
        <v>0</v>
      </c>
      <c r="E208" s="125"/>
      <c r="F208" s="166">
        <f t="shared" si="3"/>
        <v>0</v>
      </c>
      <c r="G208" s="166">
        <f t="shared" si="4"/>
        <v>0</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572.73938036000004</v>
      </c>
      <c r="D214" s="171">
        <f>SUM(D190:D213)</f>
        <v>3699</v>
      </c>
      <c r="E214" s="125"/>
      <c r="F214" s="172">
        <f>SUM(F190:F213)</f>
        <v>1</v>
      </c>
      <c r="G214" s="172">
        <f>SUM(G190:G213)</f>
        <v>0.99999999999999989</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0.69043100000000002</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40.3606269</v>
      </c>
      <c r="D219" s="170">
        <v>499</v>
      </c>
      <c r="F219" s="166">
        <f t="shared" ref="F219:F226" si="5">IF($C$227=0,"",IF(C219="[for completion]","",C219/$C$227))</f>
        <v>7.0469446111128237E-2</v>
      </c>
      <c r="G219" s="166">
        <f t="shared" ref="G219:G226" si="6">IF($D$227=0,"",IF(D219="[for completion]","",D219/$D$227))</f>
        <v>0.13490132468234659</v>
      </c>
    </row>
    <row r="220" spans="1:7" x14ac:dyDescent="0.25">
      <c r="A220" s="109" t="s">
        <v>660</v>
      </c>
      <c r="B220" s="109" t="s">
        <v>2666</v>
      </c>
      <c r="C220" s="167">
        <v>50.627431100000003</v>
      </c>
      <c r="D220" s="170">
        <v>369</v>
      </c>
      <c r="F220" s="166">
        <f t="shared" si="5"/>
        <v>8.8395233217903948E-2</v>
      </c>
      <c r="G220" s="166">
        <f t="shared" si="6"/>
        <v>9.9756690997566913E-2</v>
      </c>
    </row>
    <row r="221" spans="1:7" x14ac:dyDescent="0.25">
      <c r="A221" s="109" t="s">
        <v>662</v>
      </c>
      <c r="B221" s="109" t="s">
        <v>2667</v>
      </c>
      <c r="C221" s="167">
        <v>83.959826660000004</v>
      </c>
      <c r="D221" s="170">
        <v>510</v>
      </c>
      <c r="F221" s="166">
        <f t="shared" si="5"/>
        <v>0.14659342370909847</v>
      </c>
      <c r="G221" s="166">
        <f t="shared" si="6"/>
        <v>0.137875101378751</v>
      </c>
    </row>
    <row r="222" spans="1:7" x14ac:dyDescent="0.25">
      <c r="A222" s="109" t="s">
        <v>664</v>
      </c>
      <c r="B222" s="109" t="s">
        <v>2668</v>
      </c>
      <c r="C222" s="167">
        <v>104.02962435000001</v>
      </c>
      <c r="D222" s="170">
        <v>619</v>
      </c>
      <c r="F222" s="166">
        <f t="shared" si="5"/>
        <v>0.18163518681849908</v>
      </c>
      <c r="G222" s="166">
        <f t="shared" si="6"/>
        <v>0.16734252500675859</v>
      </c>
    </row>
    <row r="223" spans="1:7" x14ac:dyDescent="0.25">
      <c r="A223" s="109" t="s">
        <v>666</v>
      </c>
      <c r="B223" s="109" t="s">
        <v>2669</v>
      </c>
      <c r="C223" s="167">
        <v>92.292651039999996</v>
      </c>
      <c r="D223" s="170">
        <v>545</v>
      </c>
      <c r="F223" s="166">
        <f t="shared" si="5"/>
        <v>0.16114249203885489</v>
      </c>
      <c r="G223" s="166">
        <f t="shared" si="6"/>
        <v>0.14733711814003786</v>
      </c>
    </row>
    <row r="224" spans="1:7" x14ac:dyDescent="0.25">
      <c r="A224" s="109" t="s">
        <v>668</v>
      </c>
      <c r="B224" s="109" t="s">
        <v>2670</v>
      </c>
      <c r="C224" s="167">
        <v>149.40952725</v>
      </c>
      <c r="D224" s="170">
        <v>893</v>
      </c>
      <c r="F224" s="166">
        <f t="shared" si="5"/>
        <v>0.26086826290185844</v>
      </c>
      <c r="G224" s="166">
        <f t="shared" si="6"/>
        <v>0.24141659908083266</v>
      </c>
    </row>
    <row r="225" spans="1:7" x14ac:dyDescent="0.25">
      <c r="A225" s="109" t="s">
        <v>670</v>
      </c>
      <c r="B225" s="109" t="s">
        <v>2671</v>
      </c>
      <c r="C225" s="167">
        <v>49.943314970000003</v>
      </c>
      <c r="D225" s="170">
        <v>252</v>
      </c>
      <c r="F225" s="166">
        <f t="shared" si="5"/>
        <v>8.7200769988275861E-2</v>
      </c>
      <c r="G225" s="166">
        <f t="shared" si="6"/>
        <v>6.8126520681265207E-2</v>
      </c>
    </row>
    <row r="226" spans="1:7" x14ac:dyDescent="0.25">
      <c r="A226" s="109" t="s">
        <v>672</v>
      </c>
      <c r="B226" s="109" t="s">
        <v>2672</v>
      </c>
      <c r="C226" s="167">
        <v>2.11637809</v>
      </c>
      <c r="D226" s="170">
        <v>12</v>
      </c>
      <c r="F226" s="166">
        <f t="shared" si="5"/>
        <v>3.6951852143809862E-3</v>
      </c>
      <c r="G226" s="166">
        <f t="shared" si="6"/>
        <v>3.2441200324412004E-3</v>
      </c>
    </row>
    <row r="227" spans="1:7" x14ac:dyDescent="0.25">
      <c r="A227" s="109" t="s">
        <v>674</v>
      </c>
      <c r="B227" s="139" t="s">
        <v>99</v>
      </c>
      <c r="C227" s="167">
        <f>SUM(C219:C226)</f>
        <v>572.73938036000004</v>
      </c>
      <c r="D227" s="170">
        <f>SUM(D219:D226)</f>
        <v>3699</v>
      </c>
      <c r="F227" s="143">
        <f>SUM(F219:F226)</f>
        <v>0.99999999999999989</v>
      </c>
      <c r="G227" s="143">
        <f>SUM(G219:G226)</f>
        <v>1</v>
      </c>
    </row>
    <row r="228" spans="1:7" outlineLevel="1" x14ac:dyDescent="0.25">
      <c r="A228" s="109" t="s">
        <v>675</v>
      </c>
      <c r="B228" s="126" t="s">
        <v>2673</v>
      </c>
      <c r="C228" s="167">
        <v>1.1864492799999999</v>
      </c>
      <c r="D228" s="170">
        <v>7</v>
      </c>
      <c r="F228" s="166">
        <f t="shared" ref="F228:F233" si="7">IF($C$227=0,"",IF(C228="[for completion]","",C228/$C$227))</f>
        <v>2.07153431505661E-3</v>
      </c>
      <c r="G228" s="166">
        <f t="shared" ref="G228:G233" si="8">IF($D$227=0,"",IF(D228="[for completion]","",D228/$D$227))</f>
        <v>1.8924033522573669E-3</v>
      </c>
    </row>
    <row r="229" spans="1:7" outlineLevel="1" x14ac:dyDescent="0.25">
      <c r="A229" s="109" t="s">
        <v>677</v>
      </c>
      <c r="B229" s="126" t="s">
        <v>2674</v>
      </c>
      <c r="C229" s="167">
        <v>0.45686300000000002</v>
      </c>
      <c r="D229" s="170">
        <v>3</v>
      </c>
      <c r="F229" s="166">
        <f t="shared" si="7"/>
        <v>7.9768043837466713E-4</v>
      </c>
      <c r="G229" s="166">
        <f t="shared" si="8"/>
        <v>8.110300081103001E-4</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0.47306580999999998</v>
      </c>
      <c r="D231" s="170">
        <v>2</v>
      </c>
      <c r="F231" s="166">
        <f t="shared" si="7"/>
        <v>8.2597046094970905E-4</v>
      </c>
      <c r="G231" s="166">
        <f t="shared" si="8"/>
        <v>5.406866720735334E-4</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0.44680536999999998</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197.06261522</v>
      </c>
      <c r="D241" s="170">
        <v>1580</v>
      </c>
      <c r="F241" s="166">
        <f t="shared" ref="F241:F248" si="9">IF($C$249=0,"",IF(C241="[Mark as ND1 if not relevant]","",C241/$C$249))</f>
        <v>0.34407030837679553</v>
      </c>
      <c r="G241" s="166">
        <f t="shared" ref="G241:G248" si="10">IF($D$249=0,"",IF(D241="[Mark as ND1 if not relevant]","",D241/$D$249))</f>
        <v>0.42714247093809138</v>
      </c>
    </row>
    <row r="242" spans="1:7" x14ac:dyDescent="0.25">
      <c r="A242" s="109" t="s">
        <v>693</v>
      </c>
      <c r="B242" s="109" t="s">
        <v>2680</v>
      </c>
      <c r="C242" s="167">
        <v>174.62114532999999</v>
      </c>
      <c r="D242" s="170">
        <v>996</v>
      </c>
      <c r="F242" s="166">
        <f t="shared" si="9"/>
        <v>0.30488761785550772</v>
      </c>
      <c r="G242" s="166">
        <f t="shared" si="10"/>
        <v>0.26926196269261965</v>
      </c>
    </row>
    <row r="243" spans="1:7" x14ac:dyDescent="0.25">
      <c r="A243" s="109" t="s">
        <v>694</v>
      </c>
      <c r="B243" s="109" t="s">
        <v>2681</v>
      </c>
      <c r="C243" s="167">
        <v>140.73361939</v>
      </c>
      <c r="D243" s="170">
        <v>784</v>
      </c>
      <c r="F243" s="166">
        <f t="shared" si="9"/>
        <v>0.24572017258799408</v>
      </c>
      <c r="G243" s="166">
        <f t="shared" si="10"/>
        <v>0.2119491754528251</v>
      </c>
    </row>
    <row r="244" spans="1:7" x14ac:dyDescent="0.25">
      <c r="A244" s="109" t="s">
        <v>695</v>
      </c>
      <c r="B244" s="109" t="s">
        <v>2682</v>
      </c>
      <c r="C244" s="167">
        <v>45.904313729999998</v>
      </c>
      <c r="D244" s="170">
        <v>255</v>
      </c>
      <c r="F244" s="166">
        <f t="shared" si="9"/>
        <v>8.0148694684040178E-2</v>
      </c>
      <c r="G244" s="166">
        <f t="shared" si="10"/>
        <v>6.8937550689375501E-2</v>
      </c>
    </row>
    <row r="245" spans="1:7" x14ac:dyDescent="0.25">
      <c r="A245" s="109" t="s">
        <v>696</v>
      </c>
      <c r="B245" s="109" t="s">
        <v>2683</v>
      </c>
      <c r="C245" s="167">
        <v>11.05278912</v>
      </c>
      <c r="D245" s="170">
        <v>66</v>
      </c>
      <c r="F245" s="166">
        <f t="shared" si="9"/>
        <v>1.9298112717607577E-2</v>
      </c>
      <c r="G245" s="166">
        <f t="shared" si="10"/>
        <v>1.7842660178426603E-2</v>
      </c>
    </row>
    <row r="246" spans="1:7" x14ac:dyDescent="0.25">
      <c r="A246" s="109" t="s">
        <v>697</v>
      </c>
      <c r="B246" s="109" t="s">
        <v>2684</v>
      </c>
      <c r="C246" s="167">
        <v>1.6680792499999999</v>
      </c>
      <c r="D246" s="170">
        <v>8</v>
      </c>
      <c r="F246" s="166">
        <f t="shared" si="9"/>
        <v>2.9124577551337834E-3</v>
      </c>
      <c r="G246" s="166">
        <f t="shared" si="10"/>
        <v>2.1627466882941336E-3</v>
      </c>
    </row>
    <row r="247" spans="1:7" x14ac:dyDescent="0.25">
      <c r="A247" s="109" t="s">
        <v>698</v>
      </c>
      <c r="B247" s="109" t="s">
        <v>2685</v>
      </c>
      <c r="C247" s="167">
        <v>1.69681832</v>
      </c>
      <c r="D247" s="170">
        <v>10</v>
      </c>
      <c r="F247" s="166">
        <f t="shared" si="9"/>
        <v>2.9626360229210204E-3</v>
      </c>
      <c r="G247" s="166">
        <f t="shared" si="10"/>
        <v>2.703433360367667E-3</v>
      </c>
    </row>
    <row r="248" spans="1:7" x14ac:dyDescent="0.25">
      <c r="A248" s="109" t="s">
        <v>699</v>
      </c>
      <c r="B248" s="109" t="s">
        <v>2672</v>
      </c>
      <c r="C248" s="167">
        <v>0</v>
      </c>
      <c r="D248" s="170">
        <v>0</v>
      </c>
      <c r="F248" s="166">
        <f t="shared" si="9"/>
        <v>0</v>
      </c>
      <c r="G248" s="166">
        <f t="shared" si="10"/>
        <v>0</v>
      </c>
    </row>
    <row r="249" spans="1:7" x14ac:dyDescent="0.25">
      <c r="A249" s="109" t="s">
        <v>700</v>
      </c>
      <c r="B249" s="139" t="s">
        <v>99</v>
      </c>
      <c r="C249" s="167">
        <f>SUM(C241:C248)</f>
        <v>572.73938036000004</v>
      </c>
      <c r="D249" s="170">
        <f>SUM(D241:D248)</f>
        <v>3699</v>
      </c>
      <c r="F249" s="143">
        <f>SUM(F241:F248)</f>
        <v>1</v>
      </c>
      <c r="G249" s="143">
        <f>SUM(G241:G248)</f>
        <v>1</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v>
      </c>
      <c r="D252" s="170">
        <v>0</v>
      </c>
      <c r="F252" s="166">
        <f t="shared" si="11"/>
        <v>0</v>
      </c>
      <c r="G252" s="166">
        <f t="shared" si="12"/>
        <v>0</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0.33003305999999999</v>
      </c>
      <c r="E277" s="104"/>
      <c r="F277" s="104"/>
    </row>
    <row r="278" spans="1:7" x14ac:dyDescent="0.25">
      <c r="A278" s="109" t="s">
        <v>733</v>
      </c>
      <c r="B278" s="109" t="s">
        <v>734</v>
      </c>
      <c r="C278" s="143">
        <v>0.66996694000000001</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D4" sqref="D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C4" sqref="C4"/>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85" zoomScaleNormal="80" zoomScaleSheetLayoutView="85" workbookViewId="0">
      <selection activeCell="I5" sqref="I5"/>
    </sheetView>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F22" sqref="F22"/>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2616</v>
      </c>
      <c r="C15" s="26" t="s">
        <v>2617</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2614</v>
      </c>
      <c r="C28" s="26" t="s">
        <v>2615</v>
      </c>
      <c r="E28" s="32"/>
      <c r="F28" s="32"/>
      <c r="G28" s="32"/>
      <c r="H28" s="24"/>
      <c r="L28" s="24"/>
      <c r="M28" s="24"/>
    </row>
    <row r="29" spans="1:13" outlineLevel="1" x14ac:dyDescent="0.25">
      <c r="A29" s="26" t="s">
        <v>1393</v>
      </c>
      <c r="B29" s="41" t="s">
        <v>2611</v>
      </c>
      <c r="C29" s="26" t="s">
        <v>2612</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80.528000000000006</v>
      </c>
      <c r="H75" s="24"/>
    </row>
    <row r="76" spans="1:14" x14ac:dyDescent="0.25">
      <c r="A76" s="26" t="s">
        <v>1438</v>
      </c>
      <c r="B76" s="26" t="s">
        <v>1466</v>
      </c>
      <c r="C76" s="262">
        <v>279.17849999999999</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6.5275000000000001E-4</v>
      </c>
      <c r="D82" s="257" t="str">
        <f t="shared" ref="D82:D87" si="0">IF(C82="","","ND2")</f>
        <v>ND2</v>
      </c>
      <c r="E82" s="257" t="str">
        <f t="shared" ref="E82:E87" si="1">IF(C82="","","ND2")</f>
        <v>ND2</v>
      </c>
      <c r="F82" s="257" t="str">
        <f t="shared" ref="F82:F87" si="2">IF(C82="","","ND2")</f>
        <v>ND2</v>
      </c>
      <c r="G82" s="257">
        <f t="shared" ref="G82:G87" si="3">IF(C82="","",C82)</f>
        <v>6.5275000000000001E-4</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0.99934725000000002</v>
      </c>
      <c r="D87" s="257" t="str">
        <f t="shared" si="0"/>
        <v>ND2</v>
      </c>
      <c r="E87" s="257" t="str">
        <f t="shared" si="1"/>
        <v>ND2</v>
      </c>
      <c r="F87" s="257" t="str">
        <f t="shared" si="2"/>
        <v>ND2</v>
      </c>
      <c r="G87" s="257">
        <f t="shared" si="3"/>
        <v>0.99934725000000002</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CB9374FF-B4F1-4549-9210-124EE3F5AB62}"/>
</file>

<file path=customXml/itemProps2.xml><?xml version="1.0" encoding="utf-8"?>
<ds:datastoreItem xmlns:ds="http://schemas.openxmlformats.org/officeDocument/2006/customXml" ds:itemID="{BF003554-7FD8-41EA-9D79-A430B4431542}"/>
</file>

<file path=customXml/itemProps3.xml><?xml version="1.0" encoding="utf-8"?>
<ds:datastoreItem xmlns:ds="http://schemas.openxmlformats.org/officeDocument/2006/customXml" ds:itemID="{3D3EB8D0-B62A-4E8B-BE19-6FF1E305A02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2022-09-12T13:15:53Z</dcterms:created>
  <dcterms:modified xsi:type="dcterms:W3CDTF">2022-09-13T13:00:20Z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