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CPT/2. HTT/2024/"/>
    </mc:Choice>
  </mc:AlternateContent>
  <xr:revisionPtr revIDLastSave="0" documentId="13_ncr:1_{45314102-1D98-4764-82AE-5665FA6D42D7}" xr6:coauthVersionLast="47" xr6:coauthVersionMax="47" xr10:uidLastSave="{00000000-0000-0000-0000-000000000000}"/>
  <bookViews>
    <workbookView xWindow="3375" yWindow="1335" windowWidth="21600" windowHeight="1377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F615" i="19" s="1"/>
  <c r="F619" i="19" s="1"/>
  <c r="G618" i="19"/>
  <c r="G617" i="19"/>
  <c r="G616" i="19"/>
  <c r="G615" i="19"/>
  <c r="G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2" i="19"/>
  <c r="C30" i="19"/>
  <c r="F38"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F228" i="9"/>
  <c r="D227" i="9"/>
  <c r="G233" i="9" s="1"/>
  <c r="C227" i="9"/>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D307" i="8"/>
  <c r="C295" i="8"/>
  <c r="C293" i="8"/>
  <c r="F307" i="8"/>
  <c r="D293" i="8"/>
  <c r="F295" i="8"/>
  <c r="F293" i="8"/>
  <c r="D291" i="8"/>
  <c r="C307" i="8"/>
  <c r="G293" i="8"/>
  <c r="C291" i="8"/>
  <c r="D295" i="8"/>
  <c r="G105" i="8" l="1"/>
  <c r="G103" i="8"/>
  <c r="G101" i="8"/>
  <c r="G98" i="8"/>
  <c r="G96" i="8"/>
  <c r="G94" i="8"/>
  <c r="G104" i="8"/>
  <c r="G102" i="8"/>
  <c r="G99" i="8"/>
  <c r="G97" i="8"/>
  <c r="G95" i="8"/>
  <c r="G93" i="8"/>
  <c r="F157" i="8"/>
  <c r="F158" i="8"/>
  <c r="F159" i="8"/>
  <c r="F160" i="8"/>
  <c r="F161" i="8"/>
  <c r="F180" i="8"/>
  <c r="F182" i="8"/>
  <c r="F184" i="8"/>
  <c r="F186" i="8"/>
  <c r="F209" i="8"/>
  <c r="F211" i="8"/>
  <c r="F213" i="8"/>
  <c r="F215" i="8"/>
  <c r="F17" i="22"/>
  <c r="F18" i="19"/>
  <c r="F17" i="19"/>
  <c r="F16" i="19"/>
  <c r="F19" i="19" s="1"/>
  <c r="F16" i="9"/>
  <c r="F18" i="9"/>
  <c r="F20" i="9"/>
  <c r="F22" i="9"/>
  <c r="F24" i="9"/>
  <c r="F26" i="9"/>
  <c r="G17" i="22"/>
  <c r="G18" i="19"/>
  <c r="G17" i="19"/>
  <c r="G16" i="19"/>
  <c r="G19" i="19" s="1"/>
  <c r="F59" i="8"/>
  <c r="F61" i="8"/>
  <c r="F79" i="8"/>
  <c r="F102" i="8"/>
  <c r="G157" i="8"/>
  <c r="G158" i="8"/>
  <c r="G159" i="8"/>
  <c r="G160" i="8"/>
  <c r="G161" i="8"/>
  <c r="F175" i="8"/>
  <c r="F179" i="8" s="1"/>
  <c r="F178" i="8"/>
  <c r="F181" i="8"/>
  <c r="F183" i="8"/>
  <c r="F185" i="8"/>
  <c r="F194" i="8"/>
  <c r="F196" i="8"/>
  <c r="F198" i="8"/>
  <c r="F200" i="8"/>
  <c r="F202" i="8"/>
  <c r="F204" i="8"/>
  <c r="F206" i="8"/>
  <c r="F207" i="8"/>
  <c r="F210" i="8"/>
  <c r="F212" i="8"/>
  <c r="F12" i="9"/>
  <c r="F14" i="9"/>
  <c r="F17" i="9"/>
  <c r="F19" i="9"/>
  <c r="F21" i="9"/>
  <c r="F23" i="9"/>
  <c r="F25" i="9"/>
  <c r="F233" i="9"/>
  <c r="F232" i="9"/>
  <c r="F231" i="9"/>
  <c r="F230" i="9"/>
  <c r="F229" i="9"/>
  <c r="G228" i="9"/>
  <c r="G229" i="9"/>
  <c r="G230" i="9"/>
  <c r="G231" i="9"/>
  <c r="G232" i="9"/>
  <c r="G250" i="9"/>
  <c r="G251" i="9"/>
  <c r="G252" i="9"/>
  <c r="G253" i="9"/>
  <c r="G254"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39" i="19"/>
  <c r="F250" i="9"/>
  <c r="F251" i="9"/>
  <c r="F252" i="9"/>
  <c r="F253" i="9"/>
  <c r="F254" i="9"/>
  <c r="G466" i="9"/>
  <c r="G467" i="9"/>
  <c r="G468" i="9"/>
  <c r="G469" i="9"/>
  <c r="G470" i="9"/>
  <c r="G488" i="9"/>
  <c r="G489" i="9"/>
  <c r="G490" i="9"/>
  <c r="G491" i="9"/>
  <c r="G492" i="9"/>
  <c r="F39" i="10"/>
  <c r="F42" i="10" s="1"/>
  <c r="F153" i="10"/>
  <c r="F155" i="10"/>
  <c r="F157" i="10"/>
  <c r="F158" i="11"/>
  <c r="F159" i="11"/>
  <c r="F160" i="11"/>
  <c r="F161" i="11"/>
  <c r="F162" i="11"/>
  <c r="F180" i="11"/>
  <c r="F181" i="11"/>
  <c r="F182" i="11"/>
  <c r="F183" i="11"/>
  <c r="F184" i="11"/>
  <c r="F34" i="19"/>
  <c r="F36" i="19"/>
  <c r="F208" i="8" l="1"/>
  <c r="F15" i="9"/>
  <c r="G100"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<sst xmlns="http://schemas.openxmlformats.org/spreadsheetml/2006/main" count="3900" uniqueCount="2805">
  <si>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</si>
  <si>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</si>
  <si>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</si>
  <si>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</si>
  <si>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</si>
  <si>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</si>
  <si>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</si>
  <si>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</si>
  <si>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</si>
  <si>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</si>
  <si>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</si>
  <si>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</si>
  <si>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</si>
  <si>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</si>
  <si>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</si>
  <si>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</si>
  <si>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</si>
  <si>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</si>
  <si>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</si>
  <si>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</si>
  <si>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</si>
  <si>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</si>
  <si>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</si>
  <si>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</si>
  <si>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</si>
  <si>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</si>
  <si>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</si>
  <si>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</si>
  <si>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</si>
  <si>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</si>
  <si>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</si>
  <si>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</si>
  <si>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</si>
  <si>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</si>
  <si>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</si>
  <si>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</si>
  <si>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</si>
  <si>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</si>
  <si>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</si>
  <si>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</si>
  <si>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</si>
  <si>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</si>
  <si>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</si>
  <si>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</si>
  <si>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</si>
  <si>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</si>
  <si>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</si>
  <si>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</si>
  <si>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</si>
  <si>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</si>
  <si>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</si>
  <si>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</si>
  <si>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</si>
  <si>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</si>
  <si>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</si>
  <si>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</si>
  <si>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</si>
  <si>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</si>
  <si>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</si>
  <si>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</si>
  <si>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</si>
  <si>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</si>
  <si>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</si>
  <si>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</si>
  <si>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</si>
  <si>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</si>
  <si>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</si>
  <si>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</si>
  <si>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</si>
  <si>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</si>
  <si>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</si>
  <si>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</si>
  <si>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</si>
  <si>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</si>
  <si>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</si>
  <si>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</si>
  <si>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</si>
  <si>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</si>
  <si>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</si>
  <si>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</si>
  <si>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</si>
  <si>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</si>
  <si>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</si>
  <si>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</si>
  <si>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</si>
  <si>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</si>
  <si>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</si>
  <si>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</si>
  <si>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</si>
  <si>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</si>
  <si>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</si>
  <si>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</si>
  <si>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</si>
  <si>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</si>
  <si>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</si>
  <si>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</si>
  <si>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</si>
  <si>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</si>
  <si>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</si>
  <si>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</si>
  <si>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</si>
  <si>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</si>
  <si>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</si>
  <si>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</si>
  <si>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</si>
  <si>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</si>
  <si>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</si>
  <si>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</si>
  <si>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</si>
  <si>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</si>
  <si>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</si>
  <si>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</si>
  <si>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</si>
  <si>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</si>
  <si>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</si>
  <si>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</si>
  <si>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</si>
  <si>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</si>
  <si>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</si>
  <si>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</si>
  <si>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</si>
  <si>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</si>
  <si>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</si>
  <si>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</si>
  <si>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</si>
  <si>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</si>
  <si>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</si>
  <si>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</si>
  <si>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</si>
  <si>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</si>
  <si>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</si>
  <si>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</si>
  <si>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</si>
  <si>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</si>
  <si>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</si>
  <si>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</si>
  <si>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</si>
  <si>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</si>
  <si>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</si>
  <si>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</si>
  <si>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</si>
  <si>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</si>
  <si>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</si>
  <si>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</si>
  <si>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</si>
  <si>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</si>
  <si>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</si>
  <si>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</si>
  <si>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</si>
  <si>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</si>
  <si>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</si>
  <si>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</si>
  <si>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</si>
  <si>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</si>
  <si>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</si>
  <si>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</si>
  <si>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</si>
  <si>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</si>
  <si>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</si>
  <si>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</si>
  <si>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</si>
  <si>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</si>
  <si>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</si>
  <si>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</si>
  <si>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</si>
  <si>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</si>
  <si>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</si>
  <si>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</si>
  <si>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</si>
  <si>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</si>
  <si>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</si>
  <si>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</si>
  <si>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</si>
  <si>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</si>
  <si>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</si>
  <si>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</si>
  <si>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</si>
  <si>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</si>
  <si>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</si>
  <si>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</si>
  <si>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</si>
  <si>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</si>
  <si>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</si>
  <si>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</si>
  <si>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</si>
  <si>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</si>
  <si>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</si>
  <si>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</si>
  <si>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</si>
  <si>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</si>
  <si>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</si>
  <si>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</si>
  <si>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</si>
  <si>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</si>
  <si>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</si>
  <si>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</si>
  <si>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</si>
  <si>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</si>
  <si>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</si>
  <si>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</si>
  <si>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</si>
  <si>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</si>
  <si>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</si>
  <si>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</si>
  <si>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</si>
  <si>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</si>
  <si>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</si>
  <si>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</si>
  <si>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</si>
  <si>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</si>
  <si>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</si>
  <si>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</si>
  <si>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</si>
  <si>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</si>
  <si>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</si>
  <si>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</si>
  <si>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</si>
  <si>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</si>
  <si>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</si>
  <si>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</si>
  <si>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</si>
  <si>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</si>
  <si>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</si>
  <si>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</si>
  <si>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</si>
  <si>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</si>
  <si>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</si>
  <si>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</si>
  <si>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</si>
  <si>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</si>
  <si>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</si>
  <si>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</si>
  <si>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</si>
  <si>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</si>
  <si>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</si>
  <si>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</si>
  <si>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</si>
  <si>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</si>
  <si>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</si>
  <si>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</si>
  <si>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</si>
  <si>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</si>
  <si>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</si>
  <si>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</si>
  <si>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</si>
  <si>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</si>
  <si>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</si>
  <si>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</si>
  <si>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</si>
  <si>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</si>
  <si>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</si>
  <si>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</si>
  <si>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</si>
  <si>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</si>
  <si>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</si>
  <si>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</si>
  <si>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</si>
  <si>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</si>
  <si>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</si>
  <si>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</si>
  <si>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</si>
  <si>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</si>
  <si>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</si>
  <si>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</si>
  <si>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</si>
  <si>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</si>
  <si>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</si>
  <si>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</si>
  <si>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</si>
  <si>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</si>
  <si>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</si>
  <si>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</si>
  <si>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</si>
  <si>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</si>
  <si>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</si>
  <si>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</si>
  <si>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</si>
  <si>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</si>
  <si>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</si>
  <si>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</si>
  <si>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</si>
  <si>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</si>
  <si>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</si>
  <si>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</si>
  <si>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</si>
  <si>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</si>
  <si>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</si>
  <si>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</si>
  <si>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</si>
  <si>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</si>
  <si>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</si>
  <si>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</si>
  <si>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</si>
  <si>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</si>
  <si>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</si>
  <si>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</si>
  <si>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</si>
  <si>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</si>
  <si>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</si>
  <si>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</si>
  <si>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</si>
  <si>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</si>
  <si>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</si>
  <si>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</si>
  <si>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</si>
  <si>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</si>
  <si>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</si>
  <si>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</si>
  <si>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</si>
  <si>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</si>
  <si>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</si>
  <si>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</si>
  <si>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</si>
  <si>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</si>
  <si>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</si>
  <si>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</si>
  <si>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</si>
  <si>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</si>
  <si>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</si>
  <si>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</si>
  <si>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</si>
  <si>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</si>
  <si>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</si>
  <si>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</si>
  <si>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</si>
  <si>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</si>
  <si>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</si>
  <si>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</si>
  <si>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</si>
  <si>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</si>
  <si>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</si>
  <si>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</si>
  <si>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</si>
  <si>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</si>
  <si>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</si>
  <si>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</si>
  <si>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</si>
  <si>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</si>
  <si>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</si>
  <si>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</si>
  <si>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</si>
  <si>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</si>
  <si>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</si>
  <si>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</si>
  <si>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</si>
  <si>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</si>
  <si>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</si>
  <si>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</si>
  <si>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</si>
  <si>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</si>
  <si>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</si>
  <si>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</si>
  <si>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</si>
  <si>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</si>
  <si>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</si>
  <si>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</si>
  <si>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</si>
  <si>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</si>
  <si>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</si>
  <si>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</si>
  <si>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</si>
  <si>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</si>
  <si>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</si>
  <si>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</si>
  <si>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</si>
  <si>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</si>
  <si>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</si>
  <si>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</si>
  <si>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</si>
  <si>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</si>
  <si>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</si>
  <si>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</si>
  <si>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</si>
  <si>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</si>
  <si>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</si>
  <si>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</si>
  <si>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</si>
  <si>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</si>
  <si>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</si>
  <si>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</si>
  <si>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</si>
  <si>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</si>
  <si>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</si>
  <si>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</si>
  <si>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</si>
  <si>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</si>
  <si>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</si>
  <si>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</si>
  <si>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</si>
  <si>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</si>
  <si>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</si>
  <si>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</si>
  <si>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</si>
  <si>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</si>
  <si>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</si>
  <si>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</si>
  <si>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</si>
  <si>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</si>
  <si>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</si>
  <si>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</si>
  <si>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</si>
  <si>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</si>
  <si>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</si>
  <si>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</si>
  <si>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</si>
  <si>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</si>
  <si>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</si>
  <si>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</si>
  <si>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</si>
  <si>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</si>
  <si>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</si>
  <si>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</si>
  <si>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</si>
  <si>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</si>
  <si>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</si>
  <si>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</si>
  <si>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</si>
  <si>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</si>
  <si>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</si>
  <si>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</si>
  <si>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</si>
  <si>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</si>
  <si>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</si>
  <si>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</si>
  <si>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</si>
  <si>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</si>
  <si>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</si>
  <si>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</si>
  <si>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</si>
  <si>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</si>
  <si>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</si>
  <si>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</si>
  <si>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</si>
  <si>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</si>
  <si>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</si>
  <si>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</si>
  <si>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</si>
  <si>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</si>
  <si>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</si>
  <si>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</si>
  <si>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</si>
  <si>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</si>
  <si>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</si>
  <si>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</si>
  <si>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</si>
  <si>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</si>
  <si>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</si>
  <si>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</si>
  <si>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</si>
  <si>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</si>
  <si>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</si>
  <si>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</si>
  <si>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</si>
  <si>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</si>
  <si>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</si>
  <si>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</si>
  <si>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</si>
  <si>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</si>
  <si>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</si>
  <si>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</si>
  <si>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</si>
  <si>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</si>
  <si>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</si>
  <si>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</si>
  <si>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</si>
  <si>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</si>
  <si>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</si>
  <si>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</si>
  <si>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</si>
  <si>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</si>
  <si>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</si>
  <si>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</si>
  <si>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</si>
  <si>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</si>
  <si>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</si>
  <si>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</si>
  <si>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</si>
  <si>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</si>
  <si>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</si>
  <si>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</si>
  <si>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</si>
  <si>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</si>
  <si>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</si>
  <si>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</si>
  <si>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</si>
  <si>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</si>
  <si>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</si>
  <si>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</si>
  <si>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</si>
  <si>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</si>
  <si>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</si>
  <si>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</si>
  <si>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</si>
  <si>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</si>
  <si>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</si>
  <si>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</si>
  <si>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</si>
  <si>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</si>
  <si>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</si>
  <si>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</si>
  <si>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</si>
  <si>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</si>
  <si>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</si>
  <si>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</si>
  <si>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</si>
  <si>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</si>
  <si>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</si>
  <si>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</si>
  <si>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</si>
  <si>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</si>
  <si>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</si>
  <si>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</si>
  <si>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</si>
  <si>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</si>
  <si>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</si>
  <si>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</si>
  <si>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</si>
  <si>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</si>
  <si>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</si>
  <si>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</si>
  <si>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</si>
  <si>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</si>
  <si>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</si>
  <si>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</si>
  <si>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</si>
  <si>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</si>
  <si>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</si>
  <si>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</si>
  <si>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</si>
  <si>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</si>
  <si>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</si>
  <si>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</si>
  <si>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</si>
  <si>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</si>
  <si>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</si>
  <si>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</si>
  <si>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</si>
  <si>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</si>
  <si>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</si>
  <si>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</si>
  <si>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</si>
  <si>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</si>
  <si>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</si>
  <si>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</si>
  <si>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</si>
  <si>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</si>
  <si>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</si>
  <si>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</si>
  <si>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</si>
  <si>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</si>
  <si>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</si>
  <si>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</si>
  <si>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</si>
  <si>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</si>
  <si>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</si>
  <si>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</si>
  <si>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</si>
  <si>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</si>
  <si>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</si>
  <si>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</si>
  <si>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</si>
  <si>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</si>
  <si>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</si>
  <si>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</si>
  <si>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</si>
  <si>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</si>
  <si>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</si>
  <si>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</si>
  <si>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</si>
  <si>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</si>
  <si>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</si>
  <si>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</si>
  <si>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</si>
  <si>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</si>
  <si>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</si>
  <si>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</si>
  <si>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</si>
  <si>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</si>
  <si>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</si>
  <si>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</si>
  <si>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</si>
  <si>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</si>
  <si>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</si>
  <si>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</si>
  <si>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</si>
  <si>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</si>
  <si>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</si>
  <si>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</si>
  <si>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</si>
  <si>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</si>
  <si>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</si>
  <si>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</si>
  <si>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</si>
  <si>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</si>
  <si>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</si>
  <si>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</si>
  <si>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</si>
  <si>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</si>
  <si>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</si>
  <si>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</si>
  <si>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</si>
  <si>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</si>
  <si>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</si>
  <si>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</si>
  <si>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</si>
  <si>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</si>
  <si>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</si>
  <si>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</si>
  <si>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</si>
  <si>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</si>
  <si>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</si>
  <si>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</si>
  <si>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</si>
  <si>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</si>
  <si>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</si>
  <si>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</si>
  <si>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</si>
  <si>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</si>
  <si>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</si>
  <si>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</si>
  <si>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</si>
  <si>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</si>
  <si>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</si>
  <si>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</si>
  <si>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</si>
  <si>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</si>
  <si>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</si>
  <si>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</si>
  <si>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</si>
  <si>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</si>
  <si>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</si>
  <si>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</si>
  <si>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</si>
  <si>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</si>
  <si>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</si>
  <si>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</si>
  <si>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</si>
  <si>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</si>
  <si>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</si>
  <si>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</si>
  <si>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</si>
  <si>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</si>
  <si>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</si>
  <si>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</si>
  <si>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</si>
  <si>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</si>
  <si>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</si>
  <si>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</si>
  <si>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</si>
  <si>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</si>
  <si>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</si>
  <si>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</si>
  <si>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</si>
  <si>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</si>
  <si>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</si>
  <si>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</si>
  <si>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</si>
  <si>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</si>
  <si>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</si>
  <si>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</si>
  <si>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</si>
  <si>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</si>
  <si>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</si>
  <si>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</si>
  <si>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</si>
  <si>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</si>
  <si>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</si>
  <si>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</si>
  <si>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</si>
  <si>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</si>
  <si>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</si>
  <si>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</si>
  <si>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</si>
  <si>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</si>
  <si>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</si>
  <si>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</si>
  <si>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</si>
  <si>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</si>
  <si>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</si>
  <si>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</si>
  <si>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</si>
  <si>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</si>
  <si>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</si>
  <si>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</si>
  <si>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</si>
  <si>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</si>
  <si>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</si>
  <si>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</si>
  <si>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</si>
  <si>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</si>
  <si>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</si>
  <si>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</si>
  <si>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</si>
  <si>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</si>
  <si>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</si>
  <si>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</si>
  <si>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</si>
  <si>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</si>
  <si>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</si>
  <si>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</si>
  <si>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</si>
  <si>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</si>
  <si>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</si>
  <si>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</si>
  <si>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</si>
  <si>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</si>
  <si>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</si>
  <si>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</si>
  <si>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</si>
  <si>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</si>
  <si>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</si>
  <si>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</si>
  <si>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</si>
  <si>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</si>
  <si>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</si>
  <si>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</si>
  <si>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</si>
  <si>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</si>
  <si>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</si>
  <si>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</si>
  <si>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</si>
  <si>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</si>
  <si>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</si>
  <si>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</si>
  <si>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</si>
  <si>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</si>
  <si>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</si>
  <si>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</si>
  <si>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</si>
  <si>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</si>
  <si>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</si>
  <si>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</si>
  <si>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</si>
  <si>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</si>
  <si>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</si>
  <si>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</si>
  <si>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</si>
  <si>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</si>
  <si>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</si>
  <si>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</si>
  <si>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</si>
  <si>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</si>
  <si>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</si>
  <si>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</si>
  <si>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</si>
  <si>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</si>
  <si>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</si>
  <si>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</si>
  <si>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</si>
  <si>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</si>
  <si>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</si>
  <si>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</si>
  <si>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</si>
  <si>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</si>
  <si>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</si>
  <si>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</si>
  <si>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</si>
  <si>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</si>
  <si>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</si>
  <si>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</si>
  <si>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</si>
  <si>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</si>
  <si>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</si>
  <si>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</si>
  <si>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</si>
  <si>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</si>
  <si>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</si>
  <si>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</si>
  <si>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</si>
  <si>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</si>
  <si>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</si>
  <si>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</si>
  <si>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</si>
  <si>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</si>
  <si>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</si>
  <si>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</si>
  <si>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</si>
  <si>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</si>
  <si>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</si>
  <si>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</si>
  <si>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</si>
  <si>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</si>
  <si>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</si>
  <si>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</si>
  <si>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</si>
  <si>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</si>
  <si>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</si>
  <si>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</si>
  <si>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</si>
  <si>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</si>
  <si>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</si>
  <si>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</si>
  <si>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</si>
  <si>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</si>
  <si>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</si>
  <si>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</si>
  <si>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</si>
  <si>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</si>
  <si>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</si>
  <si>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</si>
  <si>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</si>
  <si>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</si>
  <si>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</si>
  <si>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</si>
  <si>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</si>
  <si>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</si>
  <si>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</si>
  <si>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</si>
  <si>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</si>
  <si>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</si>
  <si>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</si>
  <si>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</si>
  <si>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</si>
  <si>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</si>
  <si>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</si>
  <si>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</si>
  <si>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</si>
  <si>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</si>
  <si>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</si>
  <si>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</si>
  <si>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</si>
  <si>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</si>
  <si>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</si>
  <si>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</si>
  <si>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</si>
  <si>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</si>
  <si>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</si>
  <si>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</si>
  <si>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</si>
  <si>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</si>
  <si>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</si>
  <si>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</si>
  <si>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</si>
  <si>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</si>
  <si>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</si>
  <si>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</si>
  <si>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</si>
  <si>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</si>
  <si>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</si>
  <si>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</si>
  <si>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</si>
  <si>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</si>
  <si>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</si>
  <si>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</si>
  <si>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</si>
  <si>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</si>
  <si>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</si>
  <si>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</si>
  <si>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</si>
  <si>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</si>
  <si>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</si>
  <si>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</si>
  <si>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</si>
  <si>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</si>
  <si>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</si>
  <si>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</si>
  <si>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</si>
  <si>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</si>
  <si>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</si>
  <si>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</si>
  <si>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</si>
  <si>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</si>
  <si>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</si>
  <si>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</si>
  <si>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</si>
  <si>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</si>
  <si>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</si>
  <si>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</si>
  <si>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</si>
  <si>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</si>
  <si>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</si>
  <si>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</si>
  <si>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</si>
  <si>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</si>
  <si>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</si>
  <si>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</si>
  <si>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</si>
  <si>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</si>
  <si>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</si>
  <si>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</si>
  <si>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</si>
  <si>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</si>
  <si>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</si>
  <si>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</si>
  <si>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</si>
  <si>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</si>
  <si>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</si>
  <si>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</si>
  <si>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</si>
  <si>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</si>
  <si>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</si>
  <si>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</si>
  <si>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</si>
  <si>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</si>
  <si>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</si>
  <si>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</si>
  <si>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</si>
  <si>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</si>
  <si>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</si>
  <si>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</si>
  <si>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</si>
  <si>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</si>
  <si>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</si>
  <si>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</si>
  <si>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</si>
  <si>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</si>
  <si>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</si>
  <si>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</si>
  <si>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</si>
  <si>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</si>
  <si>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</si>
  <si>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</si>
  <si>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</si>
  <si>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</si>
  <si>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</si>
  <si>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</si>
  <si>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</si>
  <si>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</si>
  <si>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</si>
  <si>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</si>
  <si>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</si>
  <si>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</si>
  <si>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</si>
  <si>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</si>
  <si>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</si>
  <si>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</si>
  <si>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</si>
  <si>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</si>
  <si>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</si>
  <si>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</si>
  <si>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</si>
  <si>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</si>
  <si>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</si>
  <si>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</si>
  <si>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</si>
  <si>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</si>
  <si>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</si>
  <si>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</si>
  <si>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</si>
  <si>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</si>
  <si>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</si>
  <si>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</si>
  <si>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</si>
  <si>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</si>
  <si>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</si>
  <si>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</si>
  <si>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</si>
  <si>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</si>
  <si>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</si>
  <si>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</si>
  <si>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</si>
  <si>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</si>
  <si>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</si>
  <si>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</si>
  <si>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</si>
  <si>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</si>
  <si>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</si>
  <si>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</si>
  <si>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</si>
  <si>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</si>
  <si>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</si>
  <si>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</si>
  <si>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</si>
  <si>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</si>
  <si>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</si>
  <si>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</si>
  <si>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</si>
  <si>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</si>
  <si>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</si>
  <si>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</si>
  <si>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</si>
  <si>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</si>
  <si>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</si>
  <si>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</si>
  <si>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</si>
  <si>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</si>
  <si>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</si>
  <si>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</si>
  <si>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</si>
  <si>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</si>
  <si>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</si>
  <si>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</si>
  <si>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</si>
  <si>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</si>
  <si>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</si>
  <si>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</si>
  <si>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</si>
  <si>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</si>
  <si>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</si>
  <si>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</si>
  <si>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</si>
  <si>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</si>
  <si>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</si>
  <si>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</si>
  <si>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</si>
  <si>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</si>
  <si>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</si>
  <si>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</si>
  <si>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</si>
  <si>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</si>
  <si>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</si>
  <si>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</si>
  <si>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</si>
  <si>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</si>
  <si>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</si>
  <si>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</si>
  <si>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</si>
  <si>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</si>
  <si>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</si>
  <si>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</si>
  <si>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</si>
  <si>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</si>
  <si>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</si>
  <si>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</si>
  <si>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</si>
  <si>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</si>
  <si>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</si>
  <si>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</si>
  <si>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</si>
  <si>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</si>
  <si>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</si>
  <si>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</si>
  <si>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</si>
  <si>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</si>
  <si>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</si>
  <si>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</si>
  <si>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</si>
  <si>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</si>
  <si>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</si>
  <si>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</si>
  <si>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</si>
  <si>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</si>
  <si>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</si>
  <si>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</si>
  <si>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</si>
  <si>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</si>
  <si>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</si>
  <si>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</si>
  <si>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</si>
  <si>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</si>
  <si>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</si>
  <si>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</si>
  <si>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</si>
  <si>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</si>
  <si>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</si>
  <si>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</si>
  <si>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</si>
  <si>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</si>
  <si>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</si>
  <si>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</si>
  <si>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</si>
  <si>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</si>
  <si>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</si>
  <si>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</si>
  <si>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</si>
  <si>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</si>
  <si>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</si>
  <si>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</si>
  <si>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</si>
  <si>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</si>
  <si>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</si>
  <si>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</si>
  <si>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</si>
  <si>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</si>
  <si>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</si>
  <si>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</si>
  <si>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</si>
  <si>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</si>
  <si>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</si>
  <si>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</si>
  <si>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</si>
  <si>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</si>
  <si>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</si>
  <si>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</si>
  <si>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</si>
  <si>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</si>
  <si>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</si>
  <si>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</si>
  <si>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</si>
  <si>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</si>
  <si>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</si>
  <si>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</si>
  <si>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</si>
  <si>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</si>
  <si>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</si>
  <si>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</si>
  <si>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</si>
  <si>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</si>
  <si>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</si>
  <si>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</si>
  <si>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</si>
  <si>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</si>
  <si>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</si>
  <si>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</si>
  <si>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</si>
  <si>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</si>
  <si>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</si>
  <si>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</si>
  <si>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</si>
  <si>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</si>
  <si>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</si>
  <si>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</si>
  <si>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</si>
  <si>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</si>
  <si>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</si>
  <si>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</si>
  <si>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</si>
  <si>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</si>
  <si>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</si>
  <si>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</si>
  <si>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</si>
  <si>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</si>
  <si>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</si>
  <si>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</si>
  <si>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</si>
  <si>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</si>
  <si>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</si>
  <si>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</si>
  <si>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</si>
  <si>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</si>
  <si>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</si>
  <si>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</si>
  <si>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</si>
  <si>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</si>
  <si>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</si>
  <si>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</si>
  <si>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</si>
  <si>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</si>
  <si>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</si>
  <si>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</si>
  <si>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</si>
  <si>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</si>
  <si>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</si>
  <si>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</si>
  <si>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</si>
  <si>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</si>
  <si>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</si>
  <si>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</si>
  <si>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</si>
  <si>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</si>
  <si>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</si>
  <si>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</si>
  <si>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</si>
  <si>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</si>
  <si>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</si>
  <si>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</si>
  <si>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</si>
  <si>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</si>
  <si>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</si>
  <si>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</si>
  <si>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</si>
  <si>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</si>
  <si>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</si>
  <si>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</si>
  <si>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</si>
  <si>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</si>
  <si>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</si>
  <si>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</si>
  <si>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</si>
  <si>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</si>
  <si>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</si>
  <si>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</si>
  <si>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</si>
  <si>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</si>
  <si>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</si>
  <si>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</si>
  <si>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</si>
  <si>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</si>
  <si>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</si>
  <si>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</si>
  <si>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</si>
  <si>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</si>
  <si>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</si>
  <si>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</si>
  <si>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</si>
  <si>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</si>
  <si>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</si>
  <si>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</si>
  <si>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</si>
  <si>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</si>
  <si>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</si>
  <si>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</si>
  <si>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</si>
  <si>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</si>
  <si>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</si>
  <si>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</si>
  <si>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</si>
  <si>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</si>
  <si>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</si>
  <si>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</si>
  <si>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</si>
  <si>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</si>
  <si>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</si>
  <si>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</si>
  <si>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</si>
  <si>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</si>
  <si>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</si>
  <si>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</si>
  <si>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</si>
  <si>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</si>
  <si>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</si>
  <si>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</si>
  <si>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</si>
  <si>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</si>
  <si>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</si>
  <si>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</si>
  <si>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</si>
  <si>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</si>
  <si>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</si>
  <si>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</si>
  <si>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</si>
  <si>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</si>
  <si>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</si>
  <si>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</si>
  <si>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</si>
  <si>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</si>
  <si>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</si>
  <si>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</si>
  <si>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</si>
  <si>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</si>
  <si>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</si>
  <si>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</si>
  <si>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</si>
  <si>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</si>
  <si>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</si>
  <si>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</si>
  <si>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</si>
  <si>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</si>
  <si>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</si>
  <si>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</si>
  <si>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</si>
  <si>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</si>
  <si>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</si>
  <si>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</si>
  <si>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</si>
  <si>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</si>
  <si>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</si>
  <si>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</si>
  <si>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</si>
  <si>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</si>
  <si>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</si>
  <si>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</si>
  <si>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</si>
  <si>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</si>
  <si>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</si>
  <si>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</si>
  <si>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</si>
  <si>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</si>
  <si>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</si>
  <si>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</si>
  <si>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</si>
  <si>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</si>
  <si>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</si>
  <si>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</si>
  <si>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</si>
  <si>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</si>
  <si>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</si>
  <si>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</si>
  <si>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</si>
  <si>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</si>
  <si>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</si>
  <si>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</si>
  <si>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</si>
  <si>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</si>
  <si>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</si>
  <si>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</si>
  <si>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</si>
  <si>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</si>
  <si>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</si>
  <si>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</si>
  <si>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</si>
  <si>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</si>
  <si>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</si>
  <si>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</si>
  <si>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</si>
  <si>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</si>
  <si>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</si>
  <si>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</si>
  <si>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</si>
  <si>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</si>
  <si>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</si>
  <si>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</si>
  <si>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</si>
  <si>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</si>
  <si>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</si>
  <si>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</si>
  <si>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</si>
  <si>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</si>
  <si>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</si>
  <si>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</si>
  <si>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</si>
  <si>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</si>
  <si>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</si>
  <si>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</si>
  <si>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</si>
  <si>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</si>
  <si>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</si>
  <si>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</si>
  <si>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</si>
  <si>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</si>
  <si>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</si>
  <si>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</si>
  <si>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</si>
  <si>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</si>
  <si>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</si>
  <si>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</si>
  <si>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</si>
  <si>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</si>
  <si>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</si>
  <si>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</si>
  <si>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</si>
  <si>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</si>
  <si>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</si>
  <si>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</si>
  <si>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</si>
  <si>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</si>
  <si>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</si>
  <si>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</si>
  <si>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</si>
  <si>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</si>
  <si>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</si>
  <si>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</si>
  <si>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</si>
  <si>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</si>
  <si>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</si>
  <si>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</si>
  <si>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</si>
  <si>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</si>
  <si>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</si>
  <si>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</si>
  <si>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</si>
  <si>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</si>
  <si>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</si>
  <si>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</si>
  <si>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</si>
  <si>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</si>
  <si>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</si>
  <si>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</si>
  <si>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</si>
  <si>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</si>
  <si>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</si>
  <si>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</si>
  <si>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</si>
  <si>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</si>
  <si>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</si>
  <si>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</si>
  <si>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</si>
  <si>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</si>
  <si>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</si>
  <si>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</si>
  <si>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</si>
  <si>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</si>
  <si>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</si>
  <si>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</si>
  <si>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</si>
  <si>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</si>
  <si>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</si>
  <si>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</si>
  <si>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</si>
  <si>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</si>
  <si>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</si>
  <si>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</si>
  <si>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</si>
  <si>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</si>
  <si>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</si>
  <si>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</si>
  <si>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</si>
  <si>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</si>
  <si>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</si>
  <si>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</si>
  <si>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</si>
  <si>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</si>
  <si>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</si>
  <si>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</si>
  <si>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</si>
  <si>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</si>
  <si>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</si>
  <si>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</si>
  <si>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</si>
  <si>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</si>
  <si>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</si>
  <si>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</si>
  <si>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</si>
  <si>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</si>
  <si>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</si>
  <si>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</si>
  <si>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</si>
  <si>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</si>
  <si>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</si>
  <si>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</si>
  <si>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</si>
  <si>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</si>
  <si>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</si>
  <si>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</si>
  <si>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</si>
  <si>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</si>
  <si>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</si>
  <si>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</si>
  <si>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</si>
  <si>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</si>
  <si>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</si>
  <si>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</si>
  <si>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</si>
  <si>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</si>
  <si>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</si>
  <si>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</si>
  <si>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</si>
  <si>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</si>
  <si>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</si>
  <si>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</si>
  <si>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</si>
  <si>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</si>
  <si>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</si>
  <si>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</si>
  <si>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</si>
  <si>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</si>
  <si>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</si>
  <si>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</si>
  <si>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</si>
  <si>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</si>
  <si>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</si>
  <si>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</si>
  <si>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</si>
  <si>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</si>
  <si>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</si>
  <si>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</si>
  <si>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</si>
  <si>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</si>
  <si>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</si>
  <si>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</si>
  <si>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</si>
  <si>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</si>
  <si>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</si>
  <si>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</si>
  <si>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</si>
  <si>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</si>
  <si>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</si>
  <si>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</si>
  <si>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</si>
  <si>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</si>
  <si>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</si>
  <si>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</si>
  <si>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</si>
  <si>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</si>
  <si>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</si>
  <si>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</si>
  <si>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</si>
  <si>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</si>
  <si>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</si>
  <si>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</si>
  <si>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</si>
  <si>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</si>
  <si>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</si>
  <si>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</si>
  <si>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</si>
  <si>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</si>
  <si>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</si>
  <si>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</si>
  <si>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</si>
  <si>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</si>
  <si>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</si>
  <si>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</si>
  <si>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</si>
  <si>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</si>
  <si>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</si>
  <si>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</si>
  <si>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</si>
  <si>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</si>
  <si>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</si>
  <si>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</si>
  <si>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</si>
  <si>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</si>
  <si>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</si>
  <si>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</si>
  <si>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</si>
  <si>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</si>
  <si>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</si>
  <si>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</si>
  <si>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</si>
  <si>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</si>
  <si>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</si>
  <si>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</si>
  <si>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</si>
  <si>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</si>
  <si>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</si>
  <si>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</si>
  <si>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</si>
  <si>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</si>
  <si>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</si>
  <si>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</si>
  <si>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</si>
  <si>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</si>
  <si>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</si>
  <si>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</si>
  <si>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</si>
  <si>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</si>
  <si>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</si>
  <si>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</si>
  <si>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</si>
  <si>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</si>
  <si>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</si>
  <si>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</si>
  <si>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</si>
  <si>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</si>
  <si>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</si>
  <si>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</si>
  <si>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</si>
  <si>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</si>
  <si>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</si>
  <si>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</si>
  <si>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</si>
  <si>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</si>
  <si>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</si>
  <si>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</si>
  <si>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</si>
  <si>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</si>
  <si>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</si>
  <si>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</si>
  <si>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</si>
  <si>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</si>
  <si>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</si>
  <si>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</si>
  <si>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</si>
  <si>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</si>
  <si>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</si>
  <si>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</si>
  <si>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</si>
  <si>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</si>
  <si>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</si>
  <si>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</si>
  <si>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</si>
  <si>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</si>
  <si>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</si>
  <si>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</si>
  <si>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</si>
  <si>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</si>
  <si>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</si>
  <si>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</si>
  <si>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</si>
  <si>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</si>
  <si>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</si>
  <si>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</si>
  <si>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</si>
  <si>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</si>
  <si>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</si>
  <si>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</si>
  <si>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</si>
  <si>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</si>
  <si>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</si>
  <si>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</si>
  <si>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</si>
  <si>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</si>
  <si>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</si>
  <si>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</si>
  <si>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</si>
  <si>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</si>
  <si>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</si>
  <si>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</si>
  <si>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</si>
  <si>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</si>
  <si>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</si>
  <si>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</si>
  <si>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</si>
  <si>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</si>
  <si>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</si>
  <si>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</si>
  <si>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</si>
  <si>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</si>
  <si>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</si>
  <si>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</si>
  <si>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</si>
  <si>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</si>
  <si>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</si>
  <si>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</si>
  <si>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</si>
  <si>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</si>
  <si>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</si>
  <si>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</si>
  <si>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</si>
  <si>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</si>
  <si>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</si>
  <si>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</si>
  <si>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</si>
  <si>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</si>
  <si>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</si>
  <si>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</si>
  <si>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</si>
  <si>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</si>
  <si>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</si>
  <si>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</si>
  <si>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</si>
  <si>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</si>
  <si>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</si>
  <si>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</si>
  <si>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</si>
  <si>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</si>
  <si>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</si>
  <si>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</si>
  <si>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</si>
  <si>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</si>
  <si>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</si>
  <si>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</si>
  <si>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</si>
  <si>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</si>
  <si>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</si>
  <si>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</si>
  <si>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</si>
  <si>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</si>
  <si>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</si>
  <si>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</si>
  <si>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</si>
  <si>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</si>
  <si>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</si>
  <si>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</si>
  <si>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</si>
  <si>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</si>
  <si>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</si>
  <si>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</si>
  <si>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</si>
  <si>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</si>
  <si>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</si>
  <si>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</si>
  <si>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</si>
  <si>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</si>
  <si>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</si>
  <si>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</si>
  <si>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</si>
  <si>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</si>
  <si>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</si>
  <si>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</si>
  <si>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</si>
  <si>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</si>
  <si>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</si>
  <si>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</si>
  <si>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</si>
  <si>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</si>
  <si>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</si>
  <si>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</si>
  <si>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</si>
  <si>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</si>
  <si>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</si>
  <si>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</si>
  <si>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</si>
  <si>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</si>
  <si>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</si>
  <si>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</si>
  <si>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</si>
  <si>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</si>
  <si>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</si>
  <si>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</si>
  <si>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</si>
  <si>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</si>
  <si>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</si>
  <si>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</si>
  <si>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</si>
  <si>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</si>
  <si>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</si>
  <si>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</si>
  <si>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</si>
  <si>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</si>
  <si>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</si>
  <si>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</si>
  <si>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</si>
  <si>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</si>
  <si>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</si>
  <si>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</si>
  <si>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</si>
  <si>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</si>
  <si>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</si>
  <si>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</si>
  <si>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</si>
  <si>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</si>
  <si>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</si>
  <si>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</si>
  <si>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</si>
  <si>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</si>
  <si>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</si>
  <si>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</si>
  <si>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</si>
  <si>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</si>
  <si>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</si>
  <si>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</si>
  <si>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</si>
  <si>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</si>
  <si>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</si>
  <si>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</si>
  <si>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</si>
  <si>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</si>
  <si>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</si>
  <si>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</si>
  <si>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</si>
  <si>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</si>
  <si>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</si>
  <si>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</si>
  <si>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</si>
  <si>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</si>
  <si>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</si>
  <si>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</si>
  <si>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</si>
  <si>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</si>
  <si>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</si>
  <si>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</si>
  <si>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</si>
  <si>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</si>
  <si>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</si>
  <si>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</si>
  <si>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</si>
  <si>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</si>
  <si>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</si>
  <si>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</si>
  <si>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</si>
  <si>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</si>
  <si>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</si>
  <si>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</si>
  <si>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</si>
  <si>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</si>
  <si>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</si>
  <si>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</si>
  <si>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</si>
  <si>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</si>
  <si>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</si>
  <si>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</si>
  <si>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</si>
  <si>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</si>
  <si>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</si>
  <si>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</si>
  <si>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</si>
  <si>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</si>
  <si>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</si>
  <si>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</si>
  <si>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</si>
  <si>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</si>
  <si>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</si>
  <si>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</si>
  <si>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</si>
  <si>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</si>
  <si>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</si>
  <si>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</si>
  <si>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</si>
  <si>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</si>
  <si>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</si>
  <si>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</si>
  <si>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</si>
  <si>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</si>
  <si>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</si>
  <si>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</si>
  <si>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</si>
  <si>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</si>
  <si>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</si>
  <si>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</si>
  <si>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</si>
  <si>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</si>
  <si>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</si>
  <si>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</si>
  <si>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</si>
  <si>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</si>
  <si>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</si>
  <si>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</si>
  <si>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</si>
  <si>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</si>
  <si>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</si>
  <si>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</si>
  <si>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</si>
  <si>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</si>
  <si>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</si>
  <si>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</si>
  <si>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</si>
  <si>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</si>
  <si>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</si>
  <si>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</si>
  <si>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</si>
  <si>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</si>
  <si>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</si>
  <si>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</si>
  <si>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</si>
  <si>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</si>
  <si>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</si>
  <si>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</si>
  <si>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</si>
  <si>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</si>
  <si>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</si>
  <si>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</si>
  <si>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</si>
  <si>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</si>
  <si>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</si>
  <si>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</si>
  <si>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</si>
  <si>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</si>
  <si>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</si>
  <si>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</si>
  <si>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</si>
  <si>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</si>
  <si>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</si>
  <si>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</si>
  <si>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</si>
  <si>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</si>
  <si>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</si>
  <si>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</si>
  <si>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</si>
  <si>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</si>
  <si>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</si>
  <si>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</si>
  <si>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</si>
  <si>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</si>
  <si>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</si>
  <si>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</si>
  <si>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</si>
  <si>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</si>
  <si>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</si>
  <si>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</si>
  <si>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</si>
  <si>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</si>
  <si>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</si>
  <si>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</si>
  <si>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</si>
  <si>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</si>
  <si>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</si>
  <si>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</si>
  <si>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</si>
  <si>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</si>
  <si>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</si>
  <si>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</si>
  <si>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</si>
  <si>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</si>
  <si>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</si>
  <si>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</si>
  <si>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</si>
  <si>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</si>
  <si>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</si>
  <si>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</si>
  <si>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</si>
  <si>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</si>
  <si>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</si>
  <si>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</si>
  <si>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</si>
  <si>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</si>
  <si>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</si>
  <si>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</si>
  <si>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</si>
  <si>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</si>
  <si>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</si>
  <si>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</si>
  <si>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</si>
  <si>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</si>
  <si>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</si>
  <si>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</si>
  <si>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</si>
  <si>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</si>
  <si>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</si>
  <si>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</si>
  <si>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</si>
  <si>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</si>
  <si>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</si>
  <si>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</si>
  <si>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</si>
  <si>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</si>
  <si>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</si>
  <si>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</si>
  <si>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</si>
  <si>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</si>
  <si>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</si>
  <si>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</si>
  <si>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</si>
  <si>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</si>
  <si>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</si>
  <si>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</si>
  <si>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</si>
  <si>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</si>
  <si>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</si>
  <si>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</si>
  <si>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</si>
  <si>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</si>
  <si>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</si>
  <si>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</si>
  <si>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</si>
  <si>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</si>
  <si>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</si>
  <si>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</si>
  <si>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</si>
  <si>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</si>
  <si>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</si>
  <si>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</si>
  <si>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</si>
  <si>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</si>
  <si>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</si>
  <si>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</si>
  <si>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</si>
  <si>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</si>
  <si>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</si>
  <si>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</si>
  <si>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</si>
  <si>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</si>
  <si>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</si>
  <si>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</si>
  <si>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</si>
  <si>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</si>
  <si>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</si>
  <si>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</si>
  <si>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</si>
  <si>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</si>
  <si>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</si>
  <si>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</si>
  <si>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</si>
  <si>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</si>
  <si>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</si>
  <si>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</si>
  <si>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</si>
  <si>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</si>
  <si>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</si>
  <si>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</si>
  <si>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</si>
  <si>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</si>
  <si>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</si>
  <si>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</si>
  <si>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</si>
  <si>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</si>
  <si>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</si>
  <si>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</si>
  <si>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</si>
  <si>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</si>
  <si>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</si>
  <si>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</si>
  <si>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</si>
  <si>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</si>
  <si>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</si>
  <si>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</si>
  <si>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</si>
  <si>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</si>
  <si>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</si>
  <si>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</si>
  <si>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</si>
  <si>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</si>
  <si>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</si>
  <si>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</si>
  <si>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</si>
  <si>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</si>
  <si>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</si>
  <si>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</si>
  <si>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</si>
  <si>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</si>
  <si>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</si>
  <si>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</si>
  <si>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</si>
  <si>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</si>
  <si>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</si>
  <si>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</si>
  <si>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</si>
  <si>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</si>
  <si>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</si>
  <si>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</si>
  <si>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</si>
  <si>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</si>
  <si>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</si>
  <si>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</si>
  <si>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</si>
  <si>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</si>
  <si>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</si>
  <si>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</si>
  <si>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</si>
  <si>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</si>
  <si>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</si>
  <si>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</si>
  <si>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</si>
  <si>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</si>
  <si>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</si>
  <si>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</si>
  <si>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</si>
  <si>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</si>
  <si>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</si>
  <si>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</si>
  <si>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</si>
  <si>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</si>
  <si>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</si>
  <si>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</si>
  <si>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</si>
  <si>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</si>
  <si>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</si>
  <si>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</si>
  <si>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</si>
  <si>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</si>
  <si>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</si>
  <si>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</si>
  <si>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</si>
  <si>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</si>
  <si>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</si>
  <si>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</si>
  <si>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</si>
  <si>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</si>
  <si>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</si>
  <si>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</si>
  <si>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</si>
  <si>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</si>
  <si>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</si>
  <si>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</si>
  <si>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</si>
  <si>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</si>
  <si>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</si>
  <si>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</si>
  <si>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</si>
  <si>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</si>
  <si>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</si>
  <si>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</si>
  <si>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</si>
  <si>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</si>
  <si>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</si>
  <si>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</si>
  <si>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</si>
  <si>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</si>
  <si>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</si>
  <si>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</si>
  <si>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</si>
  <si>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</si>
  <si>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</si>
  <si>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</si>
  <si>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</si>
  <si>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</si>
  <si>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</si>
  <si>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</si>
  <si>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</si>
  <si>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</si>
  <si>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</si>
  <si>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</si>
  <si>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</si>
  <si>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</si>
  <si>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</si>
  <si>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</si>
  <si>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</si>
  <si>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</si>
  <si>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</si>
  <si>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</si>
  <si>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</si>
  <si>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</si>
  <si>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</si>
  <si>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</si>
  <si>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</si>
  <si>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</si>
  <si>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</si>
  <si>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</si>
  <si>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</si>
  <si>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</si>
  <si>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</si>
  <si>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</si>
  <si>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</si>
  <si>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</si>
  <si>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</si>
  <si>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</si>
  <si>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</si>
  <si>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</si>
  <si>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</si>
  <si>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</si>
  <si>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</si>
  <si>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</si>
  <si>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</si>
  <si>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</si>
  <si>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</si>
  <si>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</si>
  <si>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</si>
  <si>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</si>
  <si>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</si>
  <si>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</si>
  <si>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</si>
  <si>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</si>
  <si>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</si>
  <si>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</si>
  <si>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</si>
  <si>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</si>
  <si>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</si>
  <si>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</si>
  <si>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</si>
  <si>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</si>
  <si>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</si>
  <si>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</si>
  <si>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</si>
  <si>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</si>
  <si>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</si>
  <si>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</si>
  <si>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</si>
  <si>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</si>
  <si>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</si>
  <si>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</si>
  <si>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</si>
  <si>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</si>
  <si>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</si>
  <si>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</si>
  <si>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</si>
  <si>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</si>
  <si>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</si>
  <si>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</si>
  <si>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</si>
  <si>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</si>
  <si>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</si>
  <si>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</si>
  <si>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</si>
  <si>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</si>
  <si>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</si>
  <si>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</si>
  <si>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</si>
  <si>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</si>
  <si>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</si>
  <si>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</si>
  <si>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</si>
  <si>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</si>
  <si>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</si>
  <si>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</si>
  <si>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</si>
  <si>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</si>
  <si>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</si>
  <si>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</si>
  <si>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</si>
  <si>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</si>
  <si>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</si>
  <si>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</si>
  <si>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</si>
  <si>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</si>
  <si>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</si>
  <si>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</si>
  <si>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</si>
  <si>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</si>
  <si>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</si>
  <si>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</si>
  <si>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</si>
  <si>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</si>
  <si>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</si>
  <si>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</si>
  <si>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</si>
  <si>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</si>
  <si>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</si>
  <si>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</si>
  <si>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</si>
  <si>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</si>
  <si>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</si>
  <si>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</si>
  <si>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</si>
  <si>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</si>
  <si>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</si>
  <si>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</si>
  <si>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</si>
  <si>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</si>
  <si>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</si>
  <si>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</si>
  <si>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</si>
  <si>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</si>
  <si>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</si>
  <si>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</si>
  <si>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</si>
  <si>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</si>
  <si>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</si>
  <si>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</si>
  <si>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</si>
  <si>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</si>
  <si>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</si>
  <si>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</si>
  <si>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</si>
  <si>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</si>
  <si>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</si>
  <si>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</si>
  <si>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</si>
  <si>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</si>
  <si>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</si>
  <si>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</si>
  <si>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</si>
  <si>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</si>
  <si>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</si>
  <si>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</si>
  <si>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</si>
  <si>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</si>
  <si>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</si>
  <si>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</si>
  <si>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</si>
  <si>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</si>
  <si>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</si>
  <si>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</si>
  <si>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</si>
  <si>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</si>
  <si>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</si>
  <si>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</si>
  <si>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</si>
  <si>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</si>
  <si>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</si>
  <si>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</si>
  <si>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</si>
  <si>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</si>
  <si>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</si>
  <si>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</si>
  <si>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</si>
  <si>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</si>
  <si>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</si>
  <si>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</si>
  <si>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</si>
  <si>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</si>
  <si>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</si>
  <si>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</si>
  <si>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</si>
  <si>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</si>
  <si>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</si>
  <si>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</si>
  <si>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</si>
  <si>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</si>
  <si>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</si>
  <si>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</si>
  <si>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</si>
  <si>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</si>
  <si>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</si>
  <si>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</si>
  <si>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</si>
  <si>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</si>
  <si>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</si>
  <si>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</si>
  <si>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</si>
  <si>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</si>
  <si>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</si>
  <si>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</si>
  <si>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</si>
  <si>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</si>
  <si>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</si>
  <si>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</si>
  <si>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</si>
  <si>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</si>
  <si>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</si>
  <si>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</si>
  <si>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</si>
  <si>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</si>
  <si>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</si>
  <si>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</si>
  <si>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</si>
  <si>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</si>
  <si>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</si>
  <si>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</si>
  <si>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</si>
  <si>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</si>
  <si>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</si>
  <si>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</si>
  <si>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</si>
  <si>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</si>
  <si>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</si>
  <si>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</si>
  <si>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</si>
  <si>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</si>
  <si>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</si>
  <si>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</si>
  <si>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</si>
  <si>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</si>
  <si>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</si>
  <si>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</si>
  <si>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</si>
  <si>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</si>
  <si>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</si>
  <si>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</si>
  <si>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</si>
  <si>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</si>
  <si>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</si>
  <si>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</si>
  <si>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</si>
  <si>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</si>
  <si>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</si>
  <si>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</si>
  <si>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</si>
  <si>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</si>
  <si>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</si>
  <si>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</si>
  <si>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</si>
  <si>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</si>
  <si>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</si>
  <si>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</si>
  <si>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</si>
  <si>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</si>
  <si>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</si>
  <si>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</si>
  <si>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</si>
  <si>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</si>
  <si>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</si>
  <si>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</si>
  <si>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</si>
  <si>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</si>
  <si>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</si>
  <si>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</si>
  <si>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</si>
  <si>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</si>
  <si>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</si>
  <si>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</si>
  <si>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</si>
  <si>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</si>
  <si>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</si>
  <si>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</si>
  <si>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</si>
  <si>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</si>
  <si>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</si>
  <si>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</si>
  <si>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</si>
  <si>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</si>
  <si>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</si>
  <si>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</si>
  <si>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</si>
  <si>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</si>
  <si>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</si>
  <si>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</si>
  <si>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</si>
  <si>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</si>
  <si>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</si>
  <si>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</si>
  <si>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</si>
  <si>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</si>
  <si>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</si>
  <si>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</si>
  <si>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</si>
  <si>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</si>
  <si>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</si>
  <si>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</si>
  <si>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</si>
  <si>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</si>
  <si>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</si>
  <si>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</si>
  <si>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</si>
  <si>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</si>
  <si>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</si>
  <si>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</si>
  <si>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</si>
  <si>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</si>
  <si>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</si>
  <si>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</si>
  <si>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</si>
  <si>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</si>
  <si>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</si>
  <si>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</si>
  <si>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</si>
  <si>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</si>
  <si>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</si>
  <si>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</si>
  <si>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</si>
  <si>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</si>
  <si>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</si>
  <si>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</si>
  <si>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</si>
  <si>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</si>
  <si>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</si>
  <si>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</si>
  <si>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</si>
  <si>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</si>
  <si>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</si>
  <si>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</si>
  <si>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</si>
  <si>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</si>
  <si>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</si>
  <si>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</si>
  <si>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</si>
  <si>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</si>
  <si>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</si>
  <si>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</si>
  <si>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</si>
  <si>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</si>
  <si>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</si>
  <si>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</si>
  <si>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</si>
  <si>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</si>
  <si>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</si>
  <si>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</si>
  <si>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</si>
  <si>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</si>
  <si>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</si>
  <si>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</si>
  <si>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</si>
  <si>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</si>
  <si>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</si>
  <si>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</si>
  <si>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</si>
  <si>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</si>
  <si>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</si>
  <si>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</si>
  <si>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</si>
  <si>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</si>
  <si>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</si>
  <si>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</si>
  <si>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</si>
  <si>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</si>
  <si>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</si>
  <si>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</si>
  <si>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</si>
  <si>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</si>
  <si>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</si>
  <si>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</si>
  <si>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</si>
  <si>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</si>
  <si>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</si>
  <si>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</si>
  <si>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</si>
  <si>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</si>
  <si>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</si>
  <si>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</si>
  <si>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</si>
  <si>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</si>
  <si>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</si>
  <si>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</si>
  <si>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</si>
  <si>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</si>
  <si>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</si>
  <si>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</si>
  <si>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</si>
  <si>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</si>
  <si>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</si>
  <si>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</si>
  <si>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</si>
  <si>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</si>
  <si>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</si>
  <si>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</si>
  <si>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</si>
  <si>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</si>
  <si>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</si>
  <si>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</si>
  <si>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</si>
  <si>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</si>
  <si>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</si>
  <si>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</si>
  <si>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</si>
  <si>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</si>
  <si>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</si>
  <si>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</si>
  <si>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</si>
  <si>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</si>
  <si>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</si>
  <si>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</si>
  <si>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</si>
  <si>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</si>
  <si>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</si>
  <si>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</si>
  <si>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</si>
  <si>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</si>
  <si>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</si>
  <si>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</si>
  <si>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</si>
  <si>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</si>
  <si>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</si>
  <si>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</si>
  <si>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</si>
  <si>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</si>
  <si>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</si>
  <si>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</si>
  <si>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</si>
  <si>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</si>
  <si>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</si>
  <si>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</si>
  <si>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</si>
  <si>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</si>
  <si>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</si>
  <si>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</si>
  <si>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</si>
  <si>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</si>
  <si>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</si>
  <si>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</si>
  <si>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</si>
  <si>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</si>
  <si>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</si>
  <si>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</si>
  <si>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</si>
  <si>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</si>
  <si>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</si>
  <si>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</si>
  <si>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</si>
  <si>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</si>
  <si>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</si>
  <si>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</si>
  <si>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</si>
  <si>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</si>
  <si>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</si>
  <si>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</si>
  <si>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</si>
  <si>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</si>
  <si>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</si>
  <si>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</si>
  <si>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</si>
  <si>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</si>
  <si>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</si>
  <si>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</si>
  <si>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</si>
  <si>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</si>
  <si>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</si>
  <si>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</si>
  <si>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</si>
  <si>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</si>
  <si>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</si>
  <si>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</si>
  <si>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</si>
  <si>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</si>
  <si>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</si>
  <si>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</si>
  <si>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</si>
  <si>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</si>
  <si>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</si>
  <si>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</si>
  <si>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</si>
  <si>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</si>
  <si>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</si>
  <si>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</si>
  <si>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</si>
  <si>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</si>
  <si>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</si>
  <si>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</si>
  <si>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</si>
  <si>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</si>
  <si>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</si>
  <si>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</si>
  <si>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</si>
  <si>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</si>
  <si>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</si>
  <si>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</si>
  <si>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</si>
  <si>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</si>
  <si>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</si>
  <si>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</si>
  <si>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</si>
  <si>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</si>
  <si>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</si>
  <si>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</si>
  <si>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</si>
  <si>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</si>
  <si>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</si>
  <si>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</si>
  <si>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</si>
  <si>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</si>
  <si>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</si>
  <si>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</si>
  <si>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</si>
  <si>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</si>
  <si>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</si>
  <si>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</si>
  <si>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</si>
  <si>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</si>
  <si>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</si>
  <si>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</si>
  <si>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</si>
  <si>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</si>
  <si>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</si>
  <si>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</si>
  <si>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</si>
  <si>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</si>
  <si>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</si>
  <si>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</si>
  <si>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</si>
  <si>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</si>
  <si>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</si>
  <si>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</si>
  <si>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</si>
  <si>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</si>
  <si>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</si>
  <si>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</si>
  <si>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</si>
  <si>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</si>
  <si>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</si>
  <si>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</si>
  <si>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</si>
  <si>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</si>
  <si>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</si>
  <si>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</si>
  <si>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</si>
  <si>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</si>
  <si>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</si>
  <si>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</si>
  <si>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</si>
  <si>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</si>
  <si>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</si>
  <si>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</si>
  <si>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</si>
  <si>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</si>
  <si>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</si>
  <si>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</si>
  <si>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</si>
  <si>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</si>
  <si>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</si>
  <si>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</si>
  <si>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</si>
  <si>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</si>
  <si>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</si>
  <si>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</si>
  <si>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</si>
  <si>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</si>
  <si>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</si>
  <si>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</si>
  <si>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</si>
  <si>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</si>
  <si>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</si>
  <si>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</si>
  <si>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</si>
  <si>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</si>
  <si>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</si>
  <si>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</si>
  <si>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</si>
  <si>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</si>
  <si>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</si>
  <si>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</si>
  <si>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</si>
  <si>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</si>
  <si>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</si>
  <si>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</si>
  <si>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</si>
  <si>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</si>
  <si>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</si>
  <si>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</si>
  <si>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</si>
  <si>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</si>
  <si>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</si>
  <si>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</si>
  <si>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</si>
  <si>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</si>
  <si>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</si>
  <si>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</si>
  <si>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</si>
  <si>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</si>
  <si>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</si>
  <si>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</si>
  <si>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</si>
  <si>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</si>
  <si>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</si>
  <si>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</si>
  <si>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</si>
  <si>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</si>
  <si>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</si>
  <si>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</si>
  <si>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</si>
  <si>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</si>
  <si>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</si>
  <si>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</si>
  <si>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</si>
  <si>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</si>
  <si>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</si>
  <si>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</si>
  <si>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</si>
  <si>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</si>
  <si>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</si>
  <si>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</si>
  <si>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</si>
  <si>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</si>
  <si>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</si>
  <si>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</si>
  <si>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</si>
  <si>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</si>
  <si>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</si>
  <si>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</si>
  <si>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</si>
  <si>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</si>
  <si>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</si>
  <si>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</si>
  <si>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</si>
  <si>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</si>
  <si>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</si>
  <si>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</si>
  <si>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</si>
  <si>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</si>
  <si>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</si>
  <si>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</si>
  <si>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</si>
  <si>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</si>
  <si>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</si>
  <si>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</si>
  <si>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</si>
  <si>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</si>
  <si>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</si>
  <si>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</si>
  <si>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</si>
  <si>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</si>
  <si>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</si>
  <si>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</si>
  <si>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</si>
  <si>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</si>
  <si>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</si>
  <si>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</si>
  <si>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</si>
  <si>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</si>
  <si>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</si>
  <si>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</si>
  <si>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</si>
  <si>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</si>
  <si>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</si>
  <si>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</si>
  <si>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</si>
  <si>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</si>
  <si>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</si>
  <si>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</si>
  <si>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</si>
  <si>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</si>
  <si>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</si>
  <si>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</si>
  <si>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</si>
  <si>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</si>
  <si>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</si>
  <si>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</si>
  <si>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</si>
  <si>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</si>
  <si>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</si>
  <si>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</si>
  <si>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</si>
  <si>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</si>
  <si>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</si>
  <si>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</si>
  <si>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</si>
  <si>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</si>
  <si>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</si>
  <si>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</si>
  <si>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</si>
  <si>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</si>
  <si>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</si>
  <si>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</si>
  <si>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</si>
  <si>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</si>
  <si>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</si>
  <si>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</si>
  <si>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</si>
  <si>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</si>
  <si>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</si>
  <si>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</si>
  <si>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</si>
  <si>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</si>
  <si>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</si>
  <si>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</si>
  <si>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</si>
  <si>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</si>
  <si>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</si>
  <si>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</si>
  <si>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</si>
  <si>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</si>
  <si>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</si>
  <si>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</si>
  <si>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</si>
  <si>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</si>
  <si>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</si>
  <si>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</si>
  <si>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</si>
  <si>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</si>
  <si>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</si>
  <si>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</si>
  <si>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</si>
  <si>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</si>
  <si>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</si>
  <si>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</si>
  <si>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</si>
  <si>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</si>
  <si>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</si>
  <si>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</si>
  <si>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</si>
  <si>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</si>
  <si>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</si>
  <si>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</si>
  <si>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</si>
  <si>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</si>
  <si>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</si>
  <si>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</si>
  <si>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</si>
  <si>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</si>
  <si>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</si>
  <si>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</si>
  <si>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</si>
  <si>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</si>
  <si>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</si>
  <si>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</si>
  <si>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</si>
  <si>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</si>
  <si>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</si>
  <si>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</si>
  <si>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</si>
  <si>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</si>
  <si>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</si>
  <si>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</si>
  <si>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</si>
  <si>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</si>
  <si>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</si>
  <si>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</si>
  <si>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</si>
  <si>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</si>
  <si>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</si>
  <si>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</si>
  <si>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</si>
  <si>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</si>
  <si>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</si>
  <si>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</si>
  <si>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</si>
  <si>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</si>
  <si>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</si>
  <si>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</si>
  <si>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</si>
  <si>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</si>
  <si>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</si>
  <si>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</si>
  <si>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</si>
  <si>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</si>
  <si>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</si>
  <si>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</si>
  <si>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</si>
  <si>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</si>
  <si>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</si>
  <si>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</si>
  <si>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</si>
  <si>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</si>
  <si>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</si>
  <si>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</si>
  <si>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</si>
  <si>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01/02/2024</t>
  </si>
  <si>
    <t>Reporting Date: 26/02/2024</t>
  </si>
  <si>
    <t>https://www.knab.nl/investors/cptcb-programme</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</si>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</sst>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election activeCell="A9" sqref="A9"/>
    </sheetView>
  </sheetViews>
  <sheetFormatPr baseColWidth="10"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34.5" x14ac:dyDescent="0.25">
      <c r="A6" s="76" t="s">
        <v>1161</v>
      </c>
    </row>
    <row r="7" spans="1:1" ht="17.25" x14ac:dyDescent="0.25">
      <c r="A7" s="76"/>
    </row>
    <row r="8" spans="1:1" ht="18.75" x14ac:dyDescent="0.25">
      <c r="A8" s="77" t="s">
        <v>1162</v>
      </c>
    </row>
    <row r="9" spans="1:1" ht="34.5" x14ac:dyDescent="0.3">
      <c r="A9" s="86" t="s">
        <v>1324</v>
      </c>
    </row>
    <row r="10" spans="1:1" ht="69"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34.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17.25" x14ac:dyDescent="0.25">
      <c r="A58" s="81" t="s">
        <v>1209</v>
      </c>
    </row>
    <row r="59" spans="1:1" ht="17.25" x14ac:dyDescent="0.25">
      <c r="A59" s="80" t="s">
        <v>1210</v>
      </c>
    </row>
    <row r="60" spans="1:1" ht="17.2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topLeftCell="A492" zoomScale="60" zoomScaleNormal="80" workbookViewId="0">
      <selection activeCell="E627" sqref="E627"/>
    </sheetView>
  </sheetViews>
  <sheetFormatPr baseColWidth="10"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72" t="s">
        <v>2110</v>
      </c>
      <c r="C6" s="373"/>
      <c r="D6" s="221"/>
      <c r="E6" s="169"/>
      <c r="F6" s="169"/>
      <c r="G6" s="169"/>
    </row>
    <row r="7" spans="1:7" x14ac:dyDescent="0.25">
      <c r="A7" s="270"/>
      <c r="B7" s="374" t="s">
        <v>1541</v>
      </c>
      <c r="C7" s="374"/>
      <c r="D7" s="267"/>
      <c r="E7" s="165"/>
      <c r="F7" s="165"/>
      <c r="G7" s="165"/>
    </row>
    <row r="8" spans="1:7" x14ac:dyDescent="0.25">
      <c r="A8" s="165"/>
      <c r="B8" s="375" t="s">
        <v>1542</v>
      </c>
      <c r="C8" s="376"/>
      <c r="D8" s="267"/>
      <c r="E8" s="165"/>
      <c r="F8" s="165"/>
      <c r="G8" s="165"/>
    </row>
    <row r="9" spans="1:7" x14ac:dyDescent="0.25">
      <c r="A9" s="165"/>
      <c r="B9" s="377" t="s">
        <v>1543</v>
      </c>
      <c r="C9" s="378"/>
      <c r="D9" s="267"/>
      <c r="E9" s="165"/>
      <c r="F9" s="165"/>
      <c r="G9" s="165"/>
    </row>
    <row r="10" spans="1:7" ht="15.75" thickBot="1" x14ac:dyDescent="0.3">
      <c r="A10" s="165"/>
      <c r="B10" s="379" t="s">
        <v>1544</v>
      </c>
      <c r="C10" s="380"/>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71" t="s">
        <v>1541</v>
      </c>
      <c r="C14" s="371"/>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71" t="s">
        <v>1542</v>
      </c>
      <c r="C25" s="371"/>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C38" sqref="C38"/>
    </sheetView>
  </sheetViews>
  <sheetFormatPr baseColWidth="10"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86" t="s">
        <v>1436</v>
      </c>
      <c r="B1" s="386"/>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87" t="s">
        <v>1990</v>
      </c>
      <c r="F5" s="388"/>
      <c r="G5" s="228" t="s">
        <v>1989</v>
      </c>
      <c r="H5" s="219"/>
    </row>
    <row r="6" spans="1:9" x14ac:dyDescent="0.25">
      <c r="A6" s="214"/>
      <c r="B6" s="214"/>
      <c r="C6" s="214"/>
      <c r="D6" s="214"/>
      <c r="F6" s="229"/>
      <c r="G6" s="229"/>
    </row>
    <row r="7" spans="1:9" ht="18.75" customHeight="1" x14ac:dyDescent="0.25">
      <c r="A7" s="230"/>
      <c r="B7" s="372" t="s">
        <v>2017</v>
      </c>
      <c r="C7" s="373"/>
      <c r="D7" s="231"/>
      <c r="E7" s="372" t="s">
        <v>2006</v>
      </c>
      <c r="F7" s="389"/>
      <c r="G7" s="389"/>
      <c r="H7" s="373"/>
    </row>
    <row r="8" spans="1:9" ht="18.75" customHeight="1" x14ac:dyDescent="0.25">
      <c r="A8" s="214"/>
      <c r="B8" s="390" t="s">
        <v>1983</v>
      </c>
      <c r="C8" s="391"/>
      <c r="D8" s="231"/>
      <c r="E8" s="392"/>
      <c r="F8" s="393"/>
      <c r="G8" s="393"/>
      <c r="H8" s="394"/>
    </row>
    <row r="9" spans="1:9" ht="18.75" customHeight="1" x14ac:dyDescent="0.25">
      <c r="A9" s="214"/>
      <c r="B9" s="390" t="s">
        <v>1987</v>
      </c>
      <c r="C9" s="391"/>
      <c r="D9" s="232"/>
      <c r="E9" s="392"/>
      <c r="F9" s="393"/>
      <c r="G9" s="393"/>
      <c r="H9" s="394"/>
      <c r="I9" s="219"/>
    </row>
    <row r="10" spans="1:9" x14ac:dyDescent="0.25">
      <c r="A10" s="233"/>
      <c r="B10" s="395"/>
      <c r="C10" s="395"/>
      <c r="D10" s="231"/>
      <c r="E10" s="392"/>
      <c r="F10" s="393"/>
      <c r="G10" s="393"/>
      <c r="H10" s="394"/>
      <c r="I10" s="219"/>
    </row>
    <row r="11" spans="1:9" ht="15.75" thickBot="1" x14ac:dyDescent="0.3">
      <c r="A11" s="233"/>
      <c r="B11" s="396"/>
      <c r="C11" s="397"/>
      <c r="D11" s="232"/>
      <c r="E11" s="392"/>
      <c r="F11" s="393"/>
      <c r="G11" s="393"/>
      <c r="H11" s="394"/>
      <c r="I11" s="219"/>
    </row>
    <row r="12" spans="1:9" x14ac:dyDescent="0.25">
      <c r="A12" s="214"/>
      <c r="B12" s="234"/>
      <c r="C12" s="214"/>
      <c r="D12" s="214"/>
      <c r="E12" s="392"/>
      <c r="F12" s="393"/>
      <c r="G12" s="393"/>
      <c r="H12" s="394"/>
      <c r="I12" s="219"/>
    </row>
    <row r="13" spans="1:9" ht="15.75" customHeight="1" thickBot="1" x14ac:dyDescent="0.3">
      <c r="A13" s="214"/>
      <c r="B13" s="234"/>
      <c r="C13" s="214"/>
      <c r="D13" s="214"/>
      <c r="E13" s="381" t="s">
        <v>2018</v>
      </c>
      <c r="F13" s="382"/>
      <c r="G13" s="383" t="s">
        <v>2019</v>
      </c>
      <c r="H13" s="384"/>
      <c r="I13" s="219"/>
    </row>
    <row r="14" spans="1:9" x14ac:dyDescent="0.25">
      <c r="A14" s="214"/>
      <c r="B14" s="234"/>
      <c r="C14" s="214"/>
      <c r="D14" s="214"/>
      <c r="E14" s="235"/>
      <c r="F14" s="235"/>
      <c r="G14" s="214"/>
      <c r="H14" s="220"/>
    </row>
    <row r="15" spans="1:9" ht="18.75" customHeight="1" x14ac:dyDescent="0.25">
      <c r="A15" s="236"/>
      <c r="B15" s="385" t="s">
        <v>2020</v>
      </c>
      <c r="C15" s="385"/>
      <c r="D15" s="385"/>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85" t="s">
        <v>1987</v>
      </c>
      <c r="C20" s="385"/>
      <c r="D20" s="385"/>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baseColWidth="10"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130" zoomScaleNormal="80" zoomScaleSheetLayoutView="130" workbookViewId="0">
      <selection activeCell="J9" sqref="J9"/>
    </sheetView>
  </sheetViews>
  <sheetFormatPr baseColWidth="10"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63" t="s">
        <v>2648</v>
      </c>
      <c r="E6" s="363"/>
      <c r="F6" s="363"/>
      <c r="G6" s="363"/>
      <c r="H6" s="363"/>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2794</v>
      </c>
      <c r="G9" s="6"/>
      <c r="H9" s="6"/>
      <c r="I9" s="6"/>
      <c r="J9" s="7"/>
    </row>
    <row r="10" spans="2:10" ht="21" x14ac:dyDescent="0.25">
      <c r="B10" s="5"/>
      <c r="C10" s="6"/>
      <c r="D10" s="6"/>
      <c r="E10" s="6"/>
      <c r="F10" s="11" t="s">
        <v>2793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66" t="s">
        <v>15</v>
      </c>
      <c r="E24" s="367" t="s">
        <v>16</v>
      </c>
      <c r="F24" s="367"/>
      <c r="G24" s="367"/>
      <c r="H24" s="367"/>
      <c r="I24" s="6"/>
      <c r="J24" s="7"/>
    </row>
    <row r="25" spans="2:10" x14ac:dyDescent="0.25">
      <c r="B25" s="5"/>
      <c r="C25" s="6"/>
      <c r="D25" s="6"/>
      <c r="E25" s="14"/>
      <c r="F25" s="14"/>
      <c r="G25" s="14"/>
      <c r="H25" s="6"/>
      <c r="I25" s="6"/>
      <c r="J25" s="7"/>
    </row>
    <row r="26" spans="2:10" x14ac:dyDescent="0.25">
      <c r="B26" s="5"/>
      <c r="C26" s="6"/>
      <c r="D26" s="366" t="s">
        <v>17</v>
      </c>
      <c r="E26" s="367"/>
      <c r="F26" s="367"/>
      <c r="G26" s="367"/>
      <c r="H26" s="367"/>
      <c r="I26" s="6"/>
      <c r="J26" s="7"/>
    </row>
    <row r="27" spans="2:10" x14ac:dyDescent="0.25">
      <c r="B27" s="5"/>
      <c r="C27" s="6"/>
      <c r="D27" s="15"/>
      <c r="E27" s="15"/>
      <c r="F27" s="15"/>
      <c r="G27" s="15"/>
      <c r="H27" s="15"/>
      <c r="I27" s="6"/>
      <c r="J27" s="7"/>
    </row>
    <row r="28" spans="2:10" x14ac:dyDescent="0.25">
      <c r="B28" s="5"/>
      <c r="C28" s="6"/>
      <c r="D28" s="366" t="s">
        <v>18</v>
      </c>
      <c r="E28" s="367" t="s">
        <v>16</v>
      </c>
      <c r="F28" s="367"/>
      <c r="G28" s="367"/>
      <c r="H28" s="367"/>
      <c r="I28" s="6"/>
      <c r="J28" s="7"/>
    </row>
    <row r="29" spans="2:10" x14ac:dyDescent="0.25">
      <c r="B29" s="5"/>
      <c r="C29" s="6"/>
      <c r="D29" s="15"/>
      <c r="E29" s="15"/>
      <c r="F29" s="15"/>
      <c r="G29" s="15"/>
      <c r="H29" s="15"/>
      <c r="I29" s="6"/>
      <c r="J29" s="7"/>
    </row>
    <row r="30" spans="2:10" x14ac:dyDescent="0.25">
      <c r="B30" s="5"/>
      <c r="C30" s="6"/>
      <c r="D30" s="366" t="s">
        <v>19</v>
      </c>
      <c r="E30" s="367" t="s">
        <v>16</v>
      </c>
      <c r="F30" s="367"/>
      <c r="G30" s="367"/>
      <c r="H30" s="367"/>
      <c r="I30" s="6"/>
      <c r="J30" s="7"/>
    </row>
    <row r="31" spans="2:10" x14ac:dyDescent="0.25">
      <c r="B31" s="5"/>
      <c r="C31" s="6"/>
      <c r="D31" s="15"/>
      <c r="E31" s="15"/>
      <c r="F31" s="15"/>
      <c r="G31" s="15"/>
      <c r="H31" s="15"/>
      <c r="I31" s="6"/>
      <c r="J31" s="7"/>
    </row>
    <row r="32" spans="2:10" x14ac:dyDescent="0.25">
      <c r="B32" s="5"/>
      <c r="C32" s="6"/>
      <c r="D32" s="366" t="s">
        <v>20</v>
      </c>
      <c r="E32" s="367" t="s">
        <v>16</v>
      </c>
      <c r="F32" s="367"/>
      <c r="G32" s="367"/>
      <c r="H32" s="367"/>
      <c r="I32" s="6"/>
      <c r="J32" s="7"/>
    </row>
    <row r="33" spans="1:18" x14ac:dyDescent="0.25">
      <c r="B33" s="5"/>
      <c r="C33" s="6"/>
      <c r="D33" s="14"/>
      <c r="E33" s="14"/>
      <c r="F33" s="14"/>
      <c r="G33" s="14"/>
      <c r="H33" s="14"/>
      <c r="I33" s="6"/>
      <c r="J33" s="7"/>
    </row>
    <row r="34" spans="1:18" x14ac:dyDescent="0.25">
      <c r="B34" s="5"/>
      <c r="C34" s="6"/>
      <c r="D34" s="366" t="s">
        <v>21</v>
      </c>
      <c r="E34" s="367" t="s">
        <v>16</v>
      </c>
      <c r="F34" s="367"/>
      <c r="G34" s="367"/>
      <c r="H34" s="367"/>
      <c r="I34" s="6"/>
      <c r="J34" s="7"/>
    </row>
    <row r="35" spans="1:18" x14ac:dyDescent="0.25">
      <c r="B35" s="5"/>
      <c r="C35" s="6"/>
      <c r="D35" s="6"/>
      <c r="E35" s="6"/>
      <c r="F35" s="6"/>
      <c r="G35" s="6"/>
      <c r="H35" s="6"/>
      <c r="I35" s="6"/>
      <c r="J35" s="7"/>
    </row>
    <row r="36" spans="1:18" x14ac:dyDescent="0.25">
      <c r="B36" s="5"/>
      <c r="C36" s="6"/>
      <c r="D36" s="364" t="s">
        <v>22</v>
      </c>
      <c r="E36" s="365"/>
      <c r="F36" s="365"/>
      <c r="G36" s="365"/>
      <c r="H36" s="365"/>
      <c r="I36" s="6"/>
      <c r="J36" s="7"/>
    </row>
    <row r="37" spans="1:18" x14ac:dyDescent="0.25">
      <c r="B37" s="5"/>
      <c r="C37" s="6"/>
      <c r="D37" s="6"/>
      <c r="E37" s="6"/>
      <c r="F37" s="13"/>
      <c r="G37" s="6"/>
      <c r="H37" s="6"/>
      <c r="I37" s="6"/>
      <c r="J37" s="7"/>
    </row>
    <row r="38" spans="1:18" x14ac:dyDescent="0.25">
      <c r="B38" s="5"/>
      <c r="C38" s="6"/>
      <c r="D38" s="364" t="s">
        <v>1437</v>
      </c>
      <c r="E38" s="365"/>
      <c r="F38" s="365"/>
      <c r="G38" s="365"/>
      <c r="H38" s="365"/>
      <c r="I38" s="6"/>
      <c r="J38" s="7"/>
    </row>
    <row r="39" spans="1:18" x14ac:dyDescent="0.25">
      <c r="B39" s="5"/>
      <c r="C39" s="6"/>
      <c r="D39" s="92"/>
      <c r="E39" s="92"/>
      <c r="F39" s="92"/>
      <c r="G39" s="92"/>
      <c r="H39" s="92"/>
      <c r="I39" s="6"/>
      <c r="J39" s="7"/>
    </row>
    <row r="40" spans="1:18" s="204" customFormat="1" x14ac:dyDescent="0.25">
      <c r="A40" s="1"/>
      <c r="B40" s="5"/>
      <c r="C40" s="6"/>
      <c r="D40" s="364" t="s">
        <v>2652</v>
      </c>
      <c r="E40" s="365" t="s">
        <v>16</v>
      </c>
      <c r="F40" s="365"/>
      <c r="G40" s="365"/>
      <c r="H40" s="365"/>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64" t="s">
        <v>2653</v>
      </c>
      <c r="E42" s="365"/>
      <c r="F42" s="365"/>
      <c r="G42" s="365"/>
      <c r="H42" s="365"/>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Normal="80" zoomScaleSheetLayoutView="100" workbookViewId="0">
      <selection activeCell="C255" sqref="C255"/>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66" t="s">
        <v>2795</v>
      </c>
      <c r="E16" s="29"/>
      <c r="F16" s="29"/>
      <c r="H16" s="21"/>
      <c r="L16" s="21"/>
      <c r="M16" s="21"/>
    </row>
    <row r="17" spans="1:13" x14ac:dyDescent="0.25">
      <c r="A17" s="23" t="s">
        <v>38</v>
      </c>
      <c r="B17" s="37" t="s">
        <v>39</v>
      </c>
      <c r="C17" s="347">
        <v>45322</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1792.8993267800001</v>
      </c>
      <c r="F38" s="40"/>
      <c r="H38" s="21"/>
      <c r="L38" s="21"/>
      <c r="M38" s="21"/>
    </row>
    <row r="39" spans="1:14" x14ac:dyDescent="0.25">
      <c r="A39" s="23" t="s">
        <v>63</v>
      </c>
      <c r="B39" s="40" t="s">
        <v>64</v>
      </c>
      <c r="C39" s="247">
        <v>1500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9.5266217853333529E-2</v>
      </c>
      <c r="E45" s="133"/>
      <c r="F45" s="202">
        <v>0.1</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1792.8993267800001</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1792.8993267800001</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17.612109</v>
      </c>
      <c r="D66" s="348">
        <v>9.9316933465246002</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1.2115039599999999</v>
      </c>
      <c r="D70" s="138">
        <v>1.32553539</v>
      </c>
      <c r="E70" s="19"/>
      <c r="F70" s="145">
        <f t="shared" ref="F70:F76" si="1">IF($C$77=0,"",IF(C70="[for completion]","",C70/$C$77))</f>
        <v>6.7572336154302038E-4</v>
      </c>
      <c r="G70" s="145">
        <f t="shared" ref="G70:G76" si="2">IF($D$66="ND2","ND2",IF(OR(D70="ND2",D70=""),"",D70/$D$77))</f>
        <v>7.3932505311417938E-4</v>
      </c>
      <c r="H70" s="21"/>
      <c r="L70" s="21"/>
      <c r="M70" s="21"/>
      <c r="N70" s="53"/>
    </row>
    <row r="71" spans="1:14" x14ac:dyDescent="0.25">
      <c r="A71" s="23" t="s">
        <v>109</v>
      </c>
      <c r="B71" s="129" t="s">
        <v>1459</v>
      </c>
      <c r="C71" s="138">
        <v>2.7252694200000001</v>
      </c>
      <c r="D71" s="138">
        <v>3.5144837299999998</v>
      </c>
      <c r="E71" s="19"/>
      <c r="F71" s="145">
        <f t="shared" si="1"/>
        <v>1.5200348281096808E-3</v>
      </c>
      <c r="G71" s="145">
        <f t="shared" si="2"/>
        <v>1.9602236876913332E-3</v>
      </c>
      <c r="H71" s="21"/>
      <c r="L71" s="21"/>
      <c r="M71" s="21"/>
      <c r="N71" s="53"/>
    </row>
    <row r="72" spans="1:14" x14ac:dyDescent="0.25">
      <c r="A72" s="23" t="s">
        <v>110</v>
      </c>
      <c r="B72" s="128" t="s">
        <v>1460</v>
      </c>
      <c r="C72" s="138">
        <v>8.6182062800000008</v>
      </c>
      <c r="D72" s="138">
        <v>12.27343338</v>
      </c>
      <c r="E72" s="19"/>
      <c r="F72" s="145">
        <f t="shared" si="1"/>
        <v>4.8068545463052139E-3</v>
      </c>
      <c r="G72" s="145">
        <f t="shared" si="2"/>
        <v>6.8455786650568739E-3</v>
      </c>
      <c r="H72" s="21"/>
      <c r="L72" s="21"/>
      <c r="M72" s="21"/>
      <c r="N72" s="53"/>
    </row>
    <row r="73" spans="1:14" x14ac:dyDescent="0.25">
      <c r="A73" s="23" t="s">
        <v>111</v>
      </c>
      <c r="B73" s="128" t="s">
        <v>1461</v>
      </c>
      <c r="C73" s="138">
        <v>18.22697728</v>
      </c>
      <c r="D73" s="138">
        <v>30.41332766</v>
      </c>
      <c r="E73" s="19"/>
      <c r="F73" s="145">
        <f t="shared" si="1"/>
        <v>1.0166202311389771E-2</v>
      </c>
      <c r="G73" s="145">
        <f t="shared" si="2"/>
        <v>1.6963209928034018E-2</v>
      </c>
      <c r="H73" s="21"/>
      <c r="L73" s="21"/>
      <c r="M73" s="21"/>
      <c r="N73" s="53"/>
    </row>
    <row r="74" spans="1:14" x14ac:dyDescent="0.25">
      <c r="A74" s="23" t="s">
        <v>112</v>
      </c>
      <c r="B74" s="128" t="s">
        <v>1462</v>
      </c>
      <c r="C74" s="138">
        <v>21.964345699999999</v>
      </c>
      <c r="D74" s="138">
        <v>39.135581649999999</v>
      </c>
      <c r="E74" s="19"/>
      <c r="F74" s="145">
        <f t="shared" si="1"/>
        <v>1.2250741227867705E-2</v>
      </c>
      <c r="G74" s="145">
        <f t="shared" si="2"/>
        <v>2.1828097688165501E-2</v>
      </c>
      <c r="H74" s="21"/>
      <c r="L74" s="21"/>
      <c r="M74" s="21"/>
      <c r="N74" s="53"/>
    </row>
    <row r="75" spans="1:14" x14ac:dyDescent="0.25">
      <c r="A75" s="23" t="s">
        <v>113</v>
      </c>
      <c r="B75" s="128" t="s">
        <v>1463</v>
      </c>
      <c r="C75" s="138">
        <v>206.44506014999999</v>
      </c>
      <c r="D75" s="138">
        <v>990.50709344999996</v>
      </c>
      <c r="E75" s="19"/>
      <c r="F75" s="145">
        <f t="shared" si="1"/>
        <v>0.11514592987257677</v>
      </c>
      <c r="G75" s="145">
        <f t="shared" si="2"/>
        <v>0.55246107723679316</v>
      </c>
      <c r="H75" s="21"/>
      <c r="L75" s="21"/>
      <c r="M75" s="21"/>
      <c r="N75" s="53"/>
    </row>
    <row r="76" spans="1:14" x14ac:dyDescent="0.25">
      <c r="A76" s="23" t="s">
        <v>114</v>
      </c>
      <c r="B76" s="128" t="s">
        <v>1464</v>
      </c>
      <c r="C76" s="138">
        <v>1533.7079639900001</v>
      </c>
      <c r="D76" s="138">
        <v>715.72987151999996</v>
      </c>
      <c r="E76" s="19"/>
      <c r="F76" s="145">
        <f t="shared" si="1"/>
        <v>0.85543451385220781</v>
      </c>
      <c r="G76" s="145">
        <f t="shared" si="2"/>
        <v>0.39920248774114497</v>
      </c>
      <c r="H76" s="21"/>
      <c r="L76" s="21"/>
      <c r="M76" s="21"/>
      <c r="N76" s="53"/>
    </row>
    <row r="77" spans="1:14" x14ac:dyDescent="0.25">
      <c r="A77" s="23" t="s">
        <v>115</v>
      </c>
      <c r="B77" s="57" t="s">
        <v>94</v>
      </c>
      <c r="C77" s="140">
        <f>SUM(C70:C76)</f>
        <v>1792.8993267800001</v>
      </c>
      <c r="D77" s="140">
        <f>SUM(D70:D76)</f>
        <v>1792.8993267799999</v>
      </c>
      <c r="E77" s="40"/>
      <c r="F77" s="146">
        <f>SUM(F70:F76)</f>
        <v>1</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0.23585771</v>
      </c>
      <c r="D79" s="140" t="str">
        <f>IF($D$66="ND2","ND2","")</f>
        <v/>
      </c>
      <c r="E79" s="40"/>
      <c r="F79" s="145">
        <f>IF($C$77=0,"",IF(C79="","",C79/$C$77))</f>
        <v>1.3155100594721859E-4</v>
      </c>
      <c r="G79" s="145" t="str">
        <f>IF($D$66="ND2","ND2",IF(OR(D79="ND2",D79=""),"",D79/$D$77))</f>
        <v/>
      </c>
      <c r="H79" s="21"/>
      <c r="L79" s="21"/>
      <c r="M79" s="21"/>
      <c r="N79" s="53"/>
    </row>
    <row r="80" spans="1:14" outlineLevel="1" x14ac:dyDescent="0.25">
      <c r="A80" s="23" t="s">
        <v>120</v>
      </c>
      <c r="B80" s="58" t="s">
        <v>121</v>
      </c>
      <c r="C80" s="140">
        <v>0.97564625000000005</v>
      </c>
      <c r="D80" s="140" t="str">
        <f>IF($D$66="ND2","ND2","")</f>
        <v/>
      </c>
      <c r="E80" s="40"/>
      <c r="F80" s="145">
        <f>IF($C$77=0,"",IF(C80="","",C80/$C$77))</f>
        <v>5.4417235559580193E-4</v>
      </c>
      <c r="G80" s="145" t="str">
        <f>IF($D$66="ND2","ND2",IF(OR(D80="ND2",D80=""),"",D80/$D$77))</f>
        <v/>
      </c>
      <c r="H80" s="21"/>
      <c r="L80" s="21"/>
      <c r="M80" s="21"/>
      <c r="N80" s="53"/>
    </row>
    <row r="81" spans="1:14" outlineLevel="1" x14ac:dyDescent="0.25">
      <c r="A81" s="23" t="s">
        <v>122</v>
      </c>
      <c r="B81" s="58" t="s">
        <v>123</v>
      </c>
      <c r="C81" s="140">
        <v>0.90356309000000001</v>
      </c>
      <c r="D81" s="140" t="str">
        <f>IF($D$66="ND2","ND2","")</f>
        <v/>
      </c>
      <c r="E81" s="40"/>
      <c r="F81" s="145">
        <f>IF($C$77=0,"",IF(C81="","",C81/$C$77))</f>
        <v>5.0396755495623702E-4</v>
      </c>
      <c r="G81" s="145" t="str">
        <f>IF($D$66="ND2","ND2",IF(OR(D81="ND2",D81=""),"",D81/$D$77))</f>
        <v/>
      </c>
      <c r="H81" s="21"/>
      <c r="L81" s="21"/>
      <c r="M81" s="21"/>
      <c r="N81" s="53"/>
    </row>
    <row r="82" spans="1:14" outlineLevel="1" x14ac:dyDescent="0.25">
      <c r="A82" s="23" t="s">
        <v>124</v>
      </c>
      <c r="B82" s="58" t="s">
        <v>125</v>
      </c>
      <c r="C82" s="140">
        <v>1.82170633</v>
      </c>
      <c r="D82" s="140" t="str">
        <f>IF($D$66="ND2","ND2","")</f>
        <v/>
      </c>
      <c r="E82" s="40"/>
      <c r="F82" s="145">
        <f>IF($C$77=0,"",IF(C82="","",C82/$C$77))</f>
        <v>1.0160672731534439E-3</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2.0276999999999998</v>
      </c>
      <c r="D89" s="142">
        <v>2.0276999999999998</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v>500</v>
      </c>
      <c r="D93" s="138" t="str">
        <f t="shared" ref="D93:D99" si="3">IF($D$89="ND2","ND2","")</f>
        <v/>
      </c>
      <c r="E93" s="19"/>
      <c r="F93" s="145">
        <f t="shared" ref="F93:F99" si="4">IF($C$100=0,"",IF(C93="[for completion]","",IF(C93="","",C93/$C$100)))</f>
        <v>0.33333333333333331</v>
      </c>
      <c r="G93" s="145" t="str">
        <f t="shared" ref="G93:G99" si="5">IF($D$100=0,"",IF(D93="[Mark as ND1 if not relevant]","",IF(D93="","",D93/$D$100)))</f>
        <v/>
      </c>
      <c r="H93" s="21"/>
      <c r="L93" s="21"/>
      <c r="M93" s="21"/>
      <c r="N93" s="53"/>
    </row>
    <row r="94" spans="1:14" x14ac:dyDescent="0.25">
      <c r="A94" s="23" t="s">
        <v>137</v>
      </c>
      <c r="B94" s="129" t="s">
        <v>1459</v>
      </c>
      <c r="C94" s="138">
        <v>500</v>
      </c>
      <c r="D94" s="138" t="str">
        <f t="shared" si="3"/>
        <v/>
      </c>
      <c r="E94" s="19"/>
      <c r="F94" s="145">
        <f t="shared" si="4"/>
        <v>0.33333333333333331</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v>500</v>
      </c>
      <c r="D96" s="138" t="str">
        <f t="shared" si="3"/>
        <v/>
      </c>
      <c r="E96" s="19"/>
      <c r="F96" s="145">
        <f t="shared" si="4"/>
        <v>0.33333333333333331</v>
      </c>
      <c r="G96" s="145" t="str">
        <f t="shared" si="5"/>
        <v/>
      </c>
      <c r="H96" s="21"/>
      <c r="L96" s="21"/>
      <c r="M96" s="21"/>
      <c r="N96" s="53"/>
    </row>
    <row r="97" spans="1:14" x14ac:dyDescent="0.25">
      <c r="A97" s="23" t="s">
        <v>140</v>
      </c>
      <c r="B97" s="129" t="s">
        <v>1462</v>
      </c>
      <c r="C97" s="138"/>
      <c r="D97" s="138" t="str">
        <f t="shared" si="3"/>
        <v/>
      </c>
      <c r="E97" s="19"/>
      <c r="F97" s="145" t="str">
        <f t="shared" si="4"/>
        <v/>
      </c>
      <c r="G97" s="145" t="str">
        <f t="shared" si="5"/>
        <v/>
      </c>
      <c r="H97" s="21"/>
      <c r="L97" s="21"/>
      <c r="M97" s="21"/>
    </row>
    <row r="98" spans="1:14" x14ac:dyDescent="0.25">
      <c r="A98" s="23" t="s">
        <v>141</v>
      </c>
      <c r="B98" s="129" t="s">
        <v>1463</v>
      </c>
      <c r="C98" s="138"/>
      <c r="D98" s="138" t="str">
        <f t="shared" si="3"/>
        <v/>
      </c>
      <c r="E98" s="19"/>
      <c r="F98" s="145" t="str">
        <f t="shared" si="4"/>
        <v/>
      </c>
      <c r="G98" s="145" t="str">
        <f t="shared" si="5"/>
        <v/>
      </c>
      <c r="H98" s="21"/>
      <c r="L98" s="21"/>
      <c r="M98" s="21"/>
    </row>
    <row r="99" spans="1:14" x14ac:dyDescent="0.25">
      <c r="A99" s="23" t="s">
        <v>142</v>
      </c>
      <c r="B99" s="129" t="s">
        <v>1464</v>
      </c>
      <c r="C99" s="138"/>
      <c r="D99" s="138" t="str">
        <f t="shared" si="3"/>
        <v/>
      </c>
      <c r="E99" s="19"/>
      <c r="F99" s="145" t="str">
        <f t="shared" si="4"/>
        <v/>
      </c>
      <c r="G99" s="145" t="str">
        <f t="shared" si="5"/>
        <v/>
      </c>
      <c r="H99" s="21"/>
      <c r="L99" s="21"/>
      <c r="M99" s="21"/>
    </row>
    <row r="100" spans="1:14" x14ac:dyDescent="0.25">
      <c r="A100" s="23" t="s">
        <v>143</v>
      </c>
      <c r="B100" s="57" t="s">
        <v>94</v>
      </c>
      <c r="C100" s="140">
        <f>SUM(C93:C99)</f>
        <v>1500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v>500</v>
      </c>
      <c r="D103" s="140" t="str">
        <f>IF($D$89="ND2","ND2","")</f>
        <v/>
      </c>
      <c r="E103" s="40"/>
      <c r="F103" s="145">
        <f>IF($C$100=0,"",IF(C103="","",IF(C103="","",C103/$C$100)))</f>
        <v>0.33333333333333331</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v>500</v>
      </c>
      <c r="D105" s="140" t="str">
        <f>IF($D$89="ND2","ND2","")</f>
        <v/>
      </c>
      <c r="E105" s="40"/>
      <c r="F105" s="145">
        <f>IF($C$100=0,"",IF(C105="","",IF(C105="","",C105/$C$100)))</f>
        <v>0.33333333333333331</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1792.8993267800001</v>
      </c>
      <c r="D112" s="138">
        <v>1792.8993267800001</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1792.8993267800001</v>
      </c>
      <c r="D130" s="138">
        <f>SUM(D112:D129)</f>
        <v>1792.8993267800001</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1500</v>
      </c>
      <c r="D138" s="138">
        <v>1500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1500</v>
      </c>
      <c r="D156" s="138">
        <f>SUM(D138:D155)</f>
        <v>1500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1500</v>
      </c>
      <c r="D164" s="138">
        <v>1500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1500</v>
      </c>
      <c r="D167" s="148">
        <f>SUM(D164:D166)</f>
        <v>1500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7.2473983999999998</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7.2473983999999998</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38">
        <v>7.2473983999999998</v>
      </c>
      <c r="E193" s="48"/>
      <c r="F193" s="145">
        <f t="shared" ref="F193:F206" si="15">IF($C$208=0,"",IF(C193="[for completion]","",C193/$C$208))</f>
        <v>1</v>
      </c>
      <c r="G193" s="49"/>
      <c r="H193" s="21"/>
      <c r="L193" s="21"/>
      <c r="M193" s="21"/>
      <c r="N193" s="53"/>
    </row>
    <row r="194" spans="1:14" x14ac:dyDescent="0.25">
      <c r="A194" s="23" t="s">
        <v>249</v>
      </c>
      <c r="B194" s="40" t="s">
        <v>250</v>
      </c>
      <c r="C194" s="138"/>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7.2473983999999998</v>
      </c>
      <c r="E207" s="51"/>
      <c r="F207" s="145">
        <f>SUM(F193:F196)</f>
        <v>1</v>
      </c>
      <c r="G207" s="51"/>
      <c r="H207" s="21"/>
      <c r="L207" s="21"/>
      <c r="M207" s="21"/>
      <c r="N207" s="53"/>
    </row>
    <row r="208" spans="1:14" x14ac:dyDescent="0.25">
      <c r="A208" s="23" t="s">
        <v>275</v>
      </c>
      <c r="B208" s="57" t="s">
        <v>94</v>
      </c>
      <c r="C208" s="140">
        <f>SUM(C193:C206)</f>
        <v>7.2473983999999998</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ht="45"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2690</v>
      </c>
      <c r="H339" s="21"/>
      <c r="I339" s="53"/>
      <c r="J339" s="53"/>
      <c r="K339" s="53"/>
      <c r="L339" s="53"/>
      <c r="M339" s="53"/>
      <c r="N339" s="53"/>
    </row>
    <row r="340" spans="1:14" outlineLevel="1" x14ac:dyDescent="0.25">
      <c r="A340" s="23" t="s">
        <v>358</v>
      </c>
      <c r="B340" s="52" t="s">
        <v>2691</v>
      </c>
      <c r="C340" s="23" t="s">
        <v>2690</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1F2DC24D-29CF-4466-8B85-ECB936F746B3}"/>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500" zoomScale="85" zoomScaleNormal="80" zoomScaleSheetLayoutView="85" workbookViewId="0">
      <selection activeCell="C120" sqref="C120"/>
    </sheetView>
  </sheetViews>
  <sheetFormatPr baseColWidth="10"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1792.8993267799999</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1792.8993267799999</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11678</v>
      </c>
      <c r="D28" s="257" t="str">
        <f>IF(C28="","","ND2")</f>
        <v>ND2</v>
      </c>
      <c r="F28" s="257">
        <f>IF(C28=0,"",IF(C28="","",C28))</f>
        <v>11678</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4.0000000000000001E-3</v>
      </c>
      <c r="D36" s="131" t="str">
        <f>IF(C36="","","ND2")</f>
        <v>ND2</v>
      </c>
      <c r="E36" s="156"/>
      <c r="F36" s="131">
        <f>IF(C36=0,"",C36)</f>
        <v>4.0000000000000001E-3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3.8855359999999999E-2</v>
      </c>
      <c r="D99" s="131" t="str">
        <f t="shared" ref="D99:D111" si="1">IF(C99="","","ND2")</f>
        <v>ND2</v>
      </c>
      <c r="E99" s="131"/>
      <c r="F99" s="131">
        <f t="shared" ref="F99:F111" si="2">IF(C99="","",C99)</f>
        <v>3.8855359999999999E-2</v>
      </c>
      <c r="G99" s="97"/>
    </row>
    <row r="100" spans="1:7" x14ac:dyDescent="0.25">
      <c r="A100" s="97" t="s">
        <v>516</v>
      </c>
      <c r="B100" s="118" t="s">
        <v>2698</v>
      </c>
      <c r="C100" s="131">
        <v>4.5812350000000002E-2</v>
      </c>
      <c r="D100" s="131" t="str">
        <f t="shared" si="1"/>
        <v>ND2</v>
      </c>
      <c r="E100" s="131"/>
      <c r="F100" s="131">
        <f t="shared" si="2"/>
        <v>4.5812350000000002E-2</v>
      </c>
      <c r="G100" s="97"/>
    </row>
    <row r="101" spans="1:7" x14ac:dyDescent="0.25">
      <c r="A101" s="97" t="s">
        <v>517</v>
      </c>
      <c r="B101" s="118" t="s">
        <v>2699</v>
      </c>
      <c r="C101" s="131">
        <v>3.7639699999999998E-2</v>
      </c>
      <c r="D101" s="131" t="str">
        <f t="shared" si="1"/>
        <v>ND2</v>
      </c>
      <c r="E101" s="131"/>
      <c r="F101" s="131">
        <f t="shared" si="2"/>
        <v>3.7639699999999998E-2</v>
      </c>
      <c r="G101" s="97"/>
    </row>
    <row r="102" spans="1:7" x14ac:dyDescent="0.25">
      <c r="A102" s="97" t="s">
        <v>518</v>
      </c>
      <c r="B102" s="118" t="s">
        <v>2700</v>
      </c>
      <c r="C102" s="131">
        <v>8.4852940000000002E-2</v>
      </c>
      <c r="D102" s="131" t="str">
        <f t="shared" si="1"/>
        <v>ND2</v>
      </c>
      <c r="E102" s="131"/>
      <c r="F102" s="131">
        <f t="shared" si="2"/>
        <v>8.4852940000000002E-2</v>
      </c>
      <c r="G102" s="97"/>
    </row>
    <row r="103" spans="1:7" x14ac:dyDescent="0.25">
      <c r="A103" s="97" t="s">
        <v>519</v>
      </c>
      <c r="B103" s="118" t="s">
        <v>2701</v>
      </c>
      <c r="C103" s="131">
        <v>0.13553241999999999</v>
      </c>
      <c r="D103" s="131" t="str">
        <f t="shared" si="1"/>
        <v>ND2</v>
      </c>
      <c r="E103" s="131"/>
      <c r="F103" s="131">
        <f t="shared" si="2"/>
        <v>0.13553241999999999</v>
      </c>
      <c r="G103" s="97"/>
    </row>
    <row r="104" spans="1:7" x14ac:dyDescent="0.25">
      <c r="A104" s="97" t="s">
        <v>520</v>
      </c>
      <c r="B104" s="118" t="s">
        <v>2702</v>
      </c>
      <c r="C104" s="131">
        <v>0.12088934</v>
      </c>
      <c r="D104" s="131" t="str">
        <f t="shared" si="1"/>
        <v>ND2</v>
      </c>
      <c r="E104" s="131"/>
      <c r="F104" s="131">
        <f t="shared" si="2"/>
        <v>0.12088934</v>
      </c>
      <c r="G104" s="97"/>
    </row>
    <row r="105" spans="1:7" x14ac:dyDescent="0.25">
      <c r="A105" s="97" t="s">
        <v>521</v>
      </c>
      <c r="B105" s="118" t="s">
        <v>2703</v>
      </c>
      <c r="C105" s="131">
        <v>0.19625147000000001</v>
      </c>
      <c r="D105" s="131" t="str">
        <f t="shared" si="1"/>
        <v>ND2</v>
      </c>
      <c r="E105" s="131"/>
      <c r="F105" s="131">
        <f t="shared" si="2"/>
        <v>0.19625147000000001</v>
      </c>
      <c r="G105" s="97"/>
    </row>
    <row r="106" spans="1:7" x14ac:dyDescent="0.25">
      <c r="A106" s="97" t="s">
        <v>522</v>
      </c>
      <c r="B106" s="118" t="s">
        <v>2704</v>
      </c>
      <c r="C106" s="131">
        <v>3.0151870000000001E-2</v>
      </c>
      <c r="D106" s="131" t="str">
        <f t="shared" si="1"/>
        <v>ND2</v>
      </c>
      <c r="E106" s="131"/>
      <c r="F106" s="131">
        <f t="shared" si="2"/>
        <v>3.0151870000000001E-2</v>
      </c>
      <c r="G106" s="97"/>
    </row>
    <row r="107" spans="1:7" x14ac:dyDescent="0.25">
      <c r="A107" s="97" t="s">
        <v>523</v>
      </c>
      <c r="B107" s="118" t="s">
        <v>2705</v>
      </c>
      <c r="C107" s="131">
        <v>0.14630376</v>
      </c>
      <c r="D107" s="131" t="str">
        <f t="shared" si="1"/>
        <v>ND2</v>
      </c>
      <c r="E107" s="131"/>
      <c r="F107" s="131">
        <f t="shared" si="2"/>
        <v>0.14630376</v>
      </c>
      <c r="G107" s="97"/>
    </row>
    <row r="108" spans="1:7" x14ac:dyDescent="0.25">
      <c r="A108" s="97" t="s">
        <v>524</v>
      </c>
      <c r="B108" s="118" t="s">
        <v>2706</v>
      </c>
      <c r="C108" s="131">
        <v>7.7950790000000006E-2</v>
      </c>
      <c r="D108" s="131" t="str">
        <f t="shared" si="1"/>
        <v>ND2</v>
      </c>
      <c r="E108" s="131"/>
      <c r="F108" s="131">
        <f t="shared" si="2"/>
        <v>7.7950790000000006E-2</v>
      </c>
      <c r="G108" s="97"/>
    </row>
    <row r="109" spans="1:7" x14ac:dyDescent="0.25">
      <c r="A109" s="97" t="s">
        <v>525</v>
      </c>
      <c r="B109" s="118" t="s">
        <v>2707</v>
      </c>
      <c r="C109" s="131">
        <v>6.3488349999999999E-2</v>
      </c>
      <c r="D109" s="131" t="str">
        <f t="shared" si="1"/>
        <v>ND2</v>
      </c>
      <c r="E109" s="131"/>
      <c r="F109" s="131">
        <f t="shared" si="2"/>
        <v>6.3488349999999999E-2</v>
      </c>
      <c r="G109" s="97"/>
    </row>
    <row r="110" spans="1:7" x14ac:dyDescent="0.25">
      <c r="A110" s="97" t="s">
        <v>526</v>
      </c>
      <c r="B110" s="118" t="s">
        <v>2708</v>
      </c>
      <c r="C110" s="131">
        <v>2.2271659999999999E-2</v>
      </c>
      <c r="D110" s="131" t="str">
        <f t="shared" si="1"/>
        <v>ND2</v>
      </c>
      <c r="E110" s="131"/>
      <c r="F110" s="131">
        <f t="shared" si="2"/>
        <v>2.2271659999999999E-2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0.98350177000000005</v>
      </c>
      <c r="D150" s="131" t="str">
        <f>IF(C150="","","ND2")</f>
        <v>ND2</v>
      </c>
      <c r="E150" s="132"/>
      <c r="F150" s="131">
        <f>IF(C150="","",C150)</f>
        <v>0.98350177000000005</v>
      </c>
    </row>
    <row r="151" spans="1:7" x14ac:dyDescent="0.25">
      <c r="A151" s="97" t="s">
        <v>549</v>
      </c>
      <c r="B151" s="97" t="s">
        <v>2711</v>
      </c>
      <c r="C151" s="131">
        <v>1.6498229999999999E-2</v>
      </c>
      <c r="D151" s="131" t="str">
        <f>IF(C151="","","ND2")</f>
        <v>ND2</v>
      </c>
      <c r="E151" s="132"/>
      <c r="F151" s="131">
        <f>IF(C151="","",C151)</f>
        <v>1.6498229999999999E-2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0.41391844</v>
      </c>
      <c r="D160" s="131" t="str">
        <f>IF(C160="","","ND2")</f>
        <v>ND2</v>
      </c>
      <c r="E160" s="132"/>
      <c r="F160" s="131">
        <f>IF(C160="","",C160)</f>
        <v>0.41391844</v>
      </c>
    </row>
    <row r="161" spans="1:7" x14ac:dyDescent="0.25">
      <c r="A161" s="97" t="s">
        <v>561</v>
      </c>
      <c r="B161" s="97" t="s">
        <v>562</v>
      </c>
      <c r="C161" s="131">
        <v>0.58608156</v>
      </c>
      <c r="D161" s="131" t="str">
        <f>IF(C161="","","ND2")</f>
        <v>ND2</v>
      </c>
      <c r="E161" s="132"/>
      <c r="F161" s="131">
        <f>IF(C161="","",C161)</f>
        <v>0.58608156</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2.2204330000000001E-2</v>
      </c>
      <c r="D170" s="131" t="str">
        <f>IF(C170="","","ND2")</f>
        <v>ND2</v>
      </c>
      <c r="E170" s="132"/>
      <c r="F170" s="131">
        <f>IF(C170="","",C170)</f>
        <v>2.2204330000000001E-2</v>
      </c>
    </row>
    <row r="171" spans="1:7" x14ac:dyDescent="0.25">
      <c r="A171" s="97" t="s">
        <v>573</v>
      </c>
      <c r="B171" s="119" t="s">
        <v>2714</v>
      </c>
      <c r="C171" s="131">
        <v>2.4397930000000002E-2</v>
      </c>
      <c r="D171" s="131" t="str">
        <f>IF(C171="","","ND2")</f>
        <v>ND2</v>
      </c>
      <c r="E171" s="132"/>
      <c r="F171" s="131">
        <f>IF(C171="","",C171)</f>
        <v>2.4397930000000002E-2</v>
      </c>
    </row>
    <row r="172" spans="1:7" x14ac:dyDescent="0.25">
      <c r="A172" s="97" t="s">
        <v>575</v>
      </c>
      <c r="B172" s="119" t="s">
        <v>2715</v>
      </c>
      <c r="C172" s="131">
        <v>3.2615940000000003E-2</v>
      </c>
      <c r="D172" s="131" t="str">
        <f>IF(C172="","","ND2")</f>
        <v>ND2</v>
      </c>
      <c r="E172" s="131"/>
      <c r="F172" s="131">
        <f>IF(C172="","",C172)</f>
        <v>3.2615940000000003E-2</v>
      </c>
    </row>
    <row r="173" spans="1:7" x14ac:dyDescent="0.25">
      <c r="A173" s="97" t="s">
        <v>577</v>
      </c>
      <c r="B173" s="119" t="s">
        <v>2716</v>
      </c>
      <c r="C173" s="131">
        <v>0.17343164999999999</v>
      </c>
      <c r="D173" s="131" t="str">
        <f>IF(C173="","","ND2")</f>
        <v>ND2</v>
      </c>
      <c r="E173" s="131"/>
      <c r="F173" s="131">
        <f>IF(C173="","",C173)</f>
        <v>0.17343164999999999</v>
      </c>
    </row>
    <row r="174" spans="1:7" x14ac:dyDescent="0.25">
      <c r="A174" s="97" t="s">
        <v>579</v>
      </c>
      <c r="B174" s="119" t="s">
        <v>2717</v>
      </c>
      <c r="C174" s="131">
        <v>0.74735014</v>
      </c>
      <c r="D174" s="131" t="str">
        <f>IF(C174="","","ND2")</f>
        <v>ND2</v>
      </c>
      <c r="E174" s="131"/>
      <c r="F174" s="131">
        <f>IF(C174="","",C174)</f>
        <v>0.74735014</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2.9678000000000001E-4</v>
      </c>
      <c r="D180" s="284" t="str">
        <f>IF(C180="","","ND2")</f>
        <v>ND2</v>
      </c>
      <c r="E180" s="189"/>
      <c r="F180" s="284">
        <f>IF(C180="","",C180)</f>
        <v>2.9678000000000001E-4</v>
      </c>
    </row>
    <row r="181" spans="1:7" outlineLevel="1" x14ac:dyDescent="0.25">
      <c r="A181" s="97" t="s">
        <v>2559</v>
      </c>
      <c r="B181" s="177" t="s">
        <v>2718</v>
      </c>
      <c r="C181" s="284">
        <v>0.99970322</v>
      </c>
      <c r="D181" s="284" t="str">
        <f>IF(C181="","","ND2")</f>
        <v>ND2</v>
      </c>
      <c r="E181" s="189"/>
      <c r="F181" s="284">
        <f>IF(C181="","",C181)</f>
        <v>0.99970322</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153.52794372152766</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4.2426250300000001</v>
      </c>
      <c r="D190" s="157">
        <v>282</v>
      </c>
      <c r="E190" s="124"/>
      <c r="F190" s="153">
        <f t="shared" ref="F190:F213" si="3">IF($C$214=0,"",IF(C190="[for completion]","",IF(C190="","",C190/$C$214)))</f>
        <v>2.3663487216650601E-3</v>
      </c>
      <c r="G190" s="153">
        <f t="shared" ref="G190:G213" si="4">IF($D$214=0,"",IF(D190="[for completion]","",IF(D190="","",D190/$D$214)))</f>
        <v>2.414797054290118E-2</v>
      </c>
    </row>
    <row r="191" spans="1:7" x14ac:dyDescent="0.25">
      <c r="A191" s="97" t="s">
        <v>599</v>
      </c>
      <c r="B191" s="118" t="s">
        <v>2720</v>
      </c>
      <c r="C191" s="154">
        <v>24.776520940000001</v>
      </c>
      <c r="D191" s="157">
        <v>646</v>
      </c>
      <c r="E191" s="124"/>
      <c r="F191" s="153">
        <f t="shared" si="3"/>
        <v>1.3819248281217205E-2</v>
      </c>
      <c r="G191" s="153">
        <f t="shared" si="4"/>
        <v>5.5317691385511215E-2</v>
      </c>
    </row>
    <row r="192" spans="1:7" x14ac:dyDescent="0.25">
      <c r="A192" s="97" t="s">
        <v>600</v>
      </c>
      <c r="B192" s="118" t="s">
        <v>2721</v>
      </c>
      <c r="C192" s="154">
        <v>52.640465900000002</v>
      </c>
      <c r="D192" s="157">
        <v>836</v>
      </c>
      <c r="E192" s="124"/>
      <c r="F192" s="153">
        <f t="shared" si="3"/>
        <v>2.9360525219528578E-2</v>
      </c>
      <c r="G192" s="153">
        <f t="shared" si="4"/>
        <v>7.1587600616543928E-2</v>
      </c>
    </row>
    <row r="193" spans="1:7" x14ac:dyDescent="0.25">
      <c r="A193" s="97" t="s">
        <v>601</v>
      </c>
      <c r="B193" s="118" t="s">
        <v>2722</v>
      </c>
      <c r="C193" s="154">
        <v>94.948214149999998</v>
      </c>
      <c r="D193" s="157">
        <v>1072</v>
      </c>
      <c r="E193" s="124"/>
      <c r="F193" s="153">
        <f t="shared" si="3"/>
        <v>5.2957917230369252E-2</v>
      </c>
      <c r="G193" s="153">
        <f t="shared" si="4"/>
        <v>9.1796540503510882E-2</v>
      </c>
    </row>
    <row r="194" spans="1:7" x14ac:dyDescent="0.25">
      <c r="A194" s="97" t="s">
        <v>602</v>
      </c>
      <c r="B194" s="118" t="s">
        <v>2723</v>
      </c>
      <c r="C194" s="154">
        <v>416.29632708000003</v>
      </c>
      <c r="D194" s="157">
        <v>3298</v>
      </c>
      <c r="E194" s="124"/>
      <c r="F194" s="153">
        <f t="shared" si="3"/>
        <v>0.23219169133587508</v>
      </c>
      <c r="G194" s="153">
        <f t="shared" si="4"/>
        <v>0.28241137181024151</v>
      </c>
    </row>
    <row r="195" spans="1:7" x14ac:dyDescent="0.25">
      <c r="A195" s="97" t="s">
        <v>603</v>
      </c>
      <c r="B195" s="118" t="s">
        <v>2724</v>
      </c>
      <c r="C195" s="154">
        <v>519.72931079</v>
      </c>
      <c r="D195" s="157">
        <v>2992</v>
      </c>
      <c r="E195" s="124"/>
      <c r="F195" s="153">
        <f t="shared" si="3"/>
        <v>0.28988203800791207</v>
      </c>
      <c r="G195" s="153">
        <f t="shared" si="4"/>
        <v>0.25620825483815723</v>
      </c>
    </row>
    <row r="196" spans="1:7" x14ac:dyDescent="0.25">
      <c r="A196" s="97" t="s">
        <v>604</v>
      </c>
      <c r="B196" s="118" t="s">
        <v>2725</v>
      </c>
      <c r="C196" s="154">
        <v>331.55591365999999</v>
      </c>
      <c r="D196" s="157">
        <v>1505</v>
      </c>
      <c r="E196" s="124"/>
      <c r="F196" s="153">
        <f t="shared" si="3"/>
        <v>0.18492723417742907</v>
      </c>
      <c r="G196" s="153">
        <f t="shared" si="4"/>
        <v>0.12887480733002227</v>
      </c>
    </row>
    <row r="197" spans="1:7" x14ac:dyDescent="0.25">
      <c r="A197" s="97" t="s">
        <v>605</v>
      </c>
      <c r="B197" s="118" t="s">
        <v>2726</v>
      </c>
      <c r="C197" s="154">
        <v>131.58963452</v>
      </c>
      <c r="D197" s="157">
        <v>484</v>
      </c>
      <c r="E197" s="124"/>
      <c r="F197" s="153">
        <f t="shared" si="3"/>
        <v>7.339488199615285E-2</v>
      </c>
      <c r="G197" s="153">
        <f t="shared" si="4"/>
        <v>4.1445452988525436E-2</v>
      </c>
    </row>
    <row r="198" spans="1:7" x14ac:dyDescent="0.25">
      <c r="A198" s="97" t="s">
        <v>606</v>
      </c>
      <c r="B198" s="118" t="s">
        <v>2727</v>
      </c>
      <c r="C198" s="154">
        <v>81.812120840000006</v>
      </c>
      <c r="D198" s="157">
        <v>254</v>
      </c>
      <c r="E198" s="124"/>
      <c r="F198" s="153">
        <f t="shared" si="3"/>
        <v>4.5631184985122628E-2</v>
      </c>
      <c r="G198" s="153">
        <f t="shared" si="4"/>
        <v>2.1750299708854257E-2</v>
      </c>
    </row>
    <row r="199" spans="1:7" x14ac:dyDescent="0.25">
      <c r="A199" s="97" t="s">
        <v>607</v>
      </c>
      <c r="B199" s="118" t="s">
        <v>2728</v>
      </c>
      <c r="C199" s="154">
        <v>50.793014040000003</v>
      </c>
      <c r="D199" s="157">
        <v>136</v>
      </c>
      <c r="E199" s="118"/>
      <c r="F199" s="153">
        <f t="shared" si="3"/>
        <v>2.8330098227669544E-2</v>
      </c>
      <c r="G199" s="153">
        <f t="shared" si="4"/>
        <v>1.1645829765370782E-2</v>
      </c>
    </row>
    <row r="200" spans="1:7" x14ac:dyDescent="0.25">
      <c r="A200" s="97" t="s">
        <v>608</v>
      </c>
      <c r="B200" s="118" t="s">
        <v>2729</v>
      </c>
      <c r="C200" s="154">
        <v>34.51493696</v>
      </c>
      <c r="D200" s="157">
        <v>82</v>
      </c>
      <c r="E200" s="118"/>
      <c r="F200" s="153">
        <f t="shared" si="3"/>
        <v>1.9250906308268805E-2</v>
      </c>
      <c r="G200" s="153">
        <f t="shared" si="4"/>
        <v>7.0217502997088543E-3</v>
      </c>
    </row>
    <row r="201" spans="1:7" x14ac:dyDescent="0.25">
      <c r="A201" s="97" t="s">
        <v>609</v>
      </c>
      <c r="B201" s="118" t="s">
        <v>2730</v>
      </c>
      <c r="C201" s="154">
        <v>15.286641059999999</v>
      </c>
      <c r="D201" s="157">
        <v>32</v>
      </c>
      <c r="E201" s="118"/>
      <c r="F201" s="153">
        <f t="shared" si="3"/>
        <v>8.5262127279920417E-3</v>
      </c>
      <c r="G201" s="153">
        <f t="shared" si="4"/>
        <v>2.7401952389107722E-3</v>
      </c>
    </row>
    <row r="202" spans="1:7" x14ac:dyDescent="0.25">
      <c r="A202" s="97" t="s">
        <v>610</v>
      </c>
      <c r="B202" s="118" t="s">
        <v>2731</v>
      </c>
      <c r="C202" s="154">
        <v>11.52757912</v>
      </c>
      <c r="D202" s="157">
        <v>22</v>
      </c>
      <c r="E202" s="118"/>
      <c r="F202" s="153">
        <f t="shared" si="3"/>
        <v>6.4295741248914561E-3</v>
      </c>
      <c r="G202" s="153">
        <f t="shared" si="4"/>
        <v>1.883884226751156E-3</v>
      </c>
    </row>
    <row r="203" spans="1:7" x14ac:dyDescent="0.25">
      <c r="A203" s="97" t="s">
        <v>611</v>
      </c>
      <c r="B203" s="118" t="s">
        <v>2732</v>
      </c>
      <c r="C203" s="154">
        <v>10.81810473</v>
      </c>
      <c r="D203" s="157">
        <v>19</v>
      </c>
      <c r="E203" s="118"/>
      <c r="F203" s="153">
        <f t="shared" si="3"/>
        <v>6.0338606682557184E-3</v>
      </c>
      <c r="G203" s="153">
        <f t="shared" si="4"/>
        <v>1.6269909231032712E-3</v>
      </c>
    </row>
    <row r="204" spans="1:7" x14ac:dyDescent="0.25">
      <c r="A204" s="97" t="s">
        <v>612</v>
      </c>
      <c r="B204" s="118" t="s">
        <v>2733</v>
      </c>
      <c r="C204" s="154">
        <v>4.3910595099999998</v>
      </c>
      <c r="D204" s="157">
        <v>7</v>
      </c>
      <c r="E204" s="118"/>
      <c r="F204" s="153">
        <f t="shared" si="3"/>
        <v>2.449138913943499E-3</v>
      </c>
      <c r="G204" s="153">
        <f t="shared" si="4"/>
        <v>5.9941770851173147E-4</v>
      </c>
    </row>
    <row r="205" spans="1:7" x14ac:dyDescent="0.25">
      <c r="A205" s="97" t="s">
        <v>613</v>
      </c>
      <c r="B205" s="118" t="s">
        <v>2734</v>
      </c>
      <c r="C205" s="154">
        <v>3.3664560099999998</v>
      </c>
      <c r="D205" s="157">
        <v>5</v>
      </c>
      <c r="F205" s="153">
        <f t="shared" si="3"/>
        <v>1.8776603681624811E-3</v>
      </c>
      <c r="G205" s="153">
        <f t="shared" si="4"/>
        <v>4.2815550607980821E-4</v>
      </c>
    </row>
    <row r="206" spans="1:7" x14ac:dyDescent="0.25">
      <c r="A206" s="97" t="s">
        <v>614</v>
      </c>
      <c r="B206" s="118" t="s">
        <v>2735</v>
      </c>
      <c r="C206" s="154">
        <v>0.72232198999999997</v>
      </c>
      <c r="D206" s="157">
        <v>1</v>
      </c>
      <c r="E206" s="113"/>
      <c r="F206" s="153">
        <f t="shared" si="3"/>
        <v>4.0287928006380101E-4</v>
      </c>
      <c r="G206" s="153">
        <f t="shared" si="4"/>
        <v>8.5631101215961631E-5</v>
      </c>
    </row>
    <row r="207" spans="1:7" x14ac:dyDescent="0.25">
      <c r="A207" s="97" t="s">
        <v>615</v>
      </c>
      <c r="B207" s="118" t="s">
        <v>2736</v>
      </c>
      <c r="C207" s="154">
        <v>3.0735176700000002</v>
      </c>
      <c r="D207" s="157">
        <v>4</v>
      </c>
      <c r="E207" s="113"/>
      <c r="F207" s="153">
        <f t="shared" si="3"/>
        <v>1.7142723097118659E-3</v>
      </c>
      <c r="G207" s="153">
        <f t="shared" si="4"/>
        <v>3.4252440486384652E-4</v>
      </c>
    </row>
    <row r="208" spans="1:7" x14ac:dyDescent="0.25">
      <c r="A208" s="97" t="s">
        <v>616</v>
      </c>
      <c r="B208" s="118" t="s">
        <v>2737</v>
      </c>
      <c r="C208" s="154">
        <v>0.81456278000000004</v>
      </c>
      <c r="D208" s="157">
        <v>1</v>
      </c>
      <c r="E208" s="113"/>
      <c r="F208" s="153">
        <f t="shared" si="3"/>
        <v>4.5432711576892231E-4</v>
      </c>
      <c r="G208" s="153">
        <f t="shared" si="4"/>
        <v>8.5631101215961631E-5</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1792.8993267800001</v>
      </c>
      <c r="D214" s="158">
        <f>SUM(D190:D213)</f>
        <v>11678</v>
      </c>
      <c r="E214" s="113"/>
      <c r="F214" s="159">
        <f>SUM(F190:F213)</f>
        <v>0.99999999999999978</v>
      </c>
      <c r="G214" s="159">
        <f>SUM(G190:G213)</f>
        <v>0.99999999999999978</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0.65093215999999998</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148.68426349000001</v>
      </c>
      <c r="D219" s="157">
        <v>1854</v>
      </c>
      <c r="F219" s="153">
        <f t="shared" ref="F219:F226" si="5">IF($C$227=0,"",IF(C219="[for completion]","",C219/$C$227))</f>
        <v>8.2929510468963713E-2</v>
      </c>
      <c r="G219" s="153">
        <f t="shared" ref="G219:G226" si="6">IF($D$227=0,"",IF(D219="[for completion]","",D219/$D$227))</f>
        <v>0.15876006165439288</v>
      </c>
    </row>
    <row r="220" spans="1:7" x14ac:dyDescent="0.25">
      <c r="A220" s="97" t="s">
        <v>629</v>
      </c>
      <c r="B220" s="97" t="s">
        <v>2743</v>
      </c>
      <c r="C220" s="154">
        <v>205.46405799999999</v>
      </c>
      <c r="D220" s="157">
        <v>1465</v>
      </c>
      <c r="F220" s="153">
        <f t="shared" si="5"/>
        <v>0.11459877023268676</v>
      </c>
      <c r="G220" s="153">
        <f t="shared" si="6"/>
        <v>0.12544956328138379</v>
      </c>
    </row>
    <row r="221" spans="1:7" x14ac:dyDescent="0.25">
      <c r="A221" s="97" t="s">
        <v>631</v>
      </c>
      <c r="B221" s="97" t="s">
        <v>2744</v>
      </c>
      <c r="C221" s="154">
        <v>311.68256821</v>
      </c>
      <c r="D221" s="157">
        <v>1849</v>
      </c>
      <c r="F221" s="153">
        <f t="shared" si="5"/>
        <v>0.17384276046875075</v>
      </c>
      <c r="G221" s="153">
        <f t="shared" si="6"/>
        <v>0.15833190614831308</v>
      </c>
    </row>
    <row r="222" spans="1:7" x14ac:dyDescent="0.25">
      <c r="A222" s="97" t="s">
        <v>633</v>
      </c>
      <c r="B222" s="97" t="s">
        <v>2745</v>
      </c>
      <c r="C222" s="154">
        <v>377.50073684</v>
      </c>
      <c r="D222" s="157">
        <v>2218</v>
      </c>
      <c r="F222" s="153">
        <f t="shared" si="5"/>
        <v>0.2105532258289044</v>
      </c>
      <c r="G222" s="153">
        <f t="shared" si="6"/>
        <v>0.1899297824970029</v>
      </c>
    </row>
    <row r="223" spans="1:7" x14ac:dyDescent="0.25">
      <c r="A223" s="97" t="s">
        <v>635</v>
      </c>
      <c r="B223" s="97" t="s">
        <v>2746</v>
      </c>
      <c r="C223" s="154">
        <v>350.31900414</v>
      </c>
      <c r="D223" s="157">
        <v>2046</v>
      </c>
      <c r="F223" s="153">
        <f t="shared" si="5"/>
        <v>0.1953924567360755</v>
      </c>
      <c r="G223" s="153">
        <f t="shared" si="6"/>
        <v>0.17520123308785751</v>
      </c>
    </row>
    <row r="224" spans="1:7" x14ac:dyDescent="0.25">
      <c r="A224" s="97" t="s">
        <v>637</v>
      </c>
      <c r="B224" s="97" t="s">
        <v>2747</v>
      </c>
      <c r="C224" s="154">
        <v>292.27483959</v>
      </c>
      <c r="D224" s="157">
        <v>1715</v>
      </c>
      <c r="F224" s="153">
        <f t="shared" si="5"/>
        <v>0.16301798724801683</v>
      </c>
      <c r="G224" s="153">
        <f t="shared" si="6"/>
        <v>0.1468573385853742</v>
      </c>
    </row>
    <row r="225" spans="1:7" x14ac:dyDescent="0.25">
      <c r="A225" s="97" t="s">
        <v>639</v>
      </c>
      <c r="B225" s="97" t="s">
        <v>2748</v>
      </c>
      <c r="C225" s="154">
        <v>96.791448349999996</v>
      </c>
      <c r="D225" s="157">
        <v>476</v>
      </c>
      <c r="F225" s="153">
        <f t="shared" si="5"/>
        <v>5.3985991797896926E-2</v>
      </c>
      <c r="G225" s="153">
        <f t="shared" si="6"/>
        <v>4.0760404178797741E-2</v>
      </c>
    </row>
    <row r="226" spans="1:7" x14ac:dyDescent="0.25">
      <c r="A226" s="97" t="s">
        <v>641</v>
      </c>
      <c r="B226" s="97" t="s">
        <v>2749</v>
      </c>
      <c r="C226" s="154">
        <v>10.18240816</v>
      </c>
      <c r="D226" s="157">
        <v>55</v>
      </c>
      <c r="F226" s="153">
        <f t="shared" si="5"/>
        <v>5.6792972187051554E-3</v>
      </c>
      <c r="G226" s="153">
        <f t="shared" si="6"/>
        <v>4.7097105668778899E-3</v>
      </c>
    </row>
    <row r="227" spans="1:7" x14ac:dyDescent="0.25">
      <c r="A227" s="97" t="s">
        <v>643</v>
      </c>
      <c r="B227" s="127" t="s">
        <v>94</v>
      </c>
      <c r="C227" s="154">
        <f>SUM(C219:C226)</f>
        <v>1792.8993267799999</v>
      </c>
      <c r="D227" s="157">
        <f>SUM(D219:D226)</f>
        <v>11678</v>
      </c>
      <c r="F227" s="131">
        <f>SUM(F219:F226)</f>
        <v>1.0000000000000002</v>
      </c>
      <c r="G227" s="131">
        <f>SUM(G219:G226)</f>
        <v>1</v>
      </c>
    </row>
    <row r="228" spans="1:7" outlineLevel="1" x14ac:dyDescent="0.25">
      <c r="A228" s="97" t="s">
        <v>644</v>
      </c>
      <c r="B228" s="114" t="s">
        <v>2750</v>
      </c>
      <c r="C228" s="154">
        <v>7.5902573799999997</v>
      </c>
      <c r="D228" s="157">
        <v>40</v>
      </c>
      <c r="F228" s="153">
        <f t="shared" ref="F228:F233" si="7">IF($C$227=0,"",IF(C228="[for completion]","",C228/$C$227))</f>
        <v>4.2335100842677553E-3</v>
      </c>
      <c r="G228" s="153">
        <f t="shared" ref="G228:G233" si="8">IF($D$227=0,"",IF(D228="[for completion]","",D228/$D$227))</f>
        <v>3.4252440486384657E-3</v>
      </c>
    </row>
    <row r="229" spans="1:7" outlineLevel="1" x14ac:dyDescent="0.25">
      <c r="A229" s="97" t="s">
        <v>646</v>
      </c>
      <c r="B229" s="114" t="s">
        <v>2751</v>
      </c>
      <c r="C229" s="154">
        <v>2.5921507799999999</v>
      </c>
      <c r="D229" s="157">
        <v>15</v>
      </c>
      <c r="F229" s="153">
        <f t="shared" si="7"/>
        <v>1.4457871344374E-3</v>
      </c>
      <c r="G229" s="153">
        <f t="shared" si="8"/>
        <v>1.2844665182394246E-3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0.47439026000000001</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535.47678330999997</v>
      </c>
      <c r="D241" s="157">
        <v>4612</v>
      </c>
      <c r="F241" s="153">
        <f t="shared" ref="F241:F248" si="9">IF($C$249=0,"",IF(C241="[Mark as ND1 if not relevant]","",C241/$C$249))</f>
        <v>0.29867047180932782</v>
      </c>
      <c r="G241" s="153">
        <f t="shared" ref="G241:G248" si="10">IF($D$249=0,"",IF(D241="[Mark as ND1 if not relevant]","",D241/$D$249))</f>
        <v>0.39499828708461804</v>
      </c>
    </row>
    <row r="242" spans="1:7" x14ac:dyDescent="0.25">
      <c r="A242" s="97" t="s">
        <v>662</v>
      </c>
      <c r="B242" s="97" t="s">
        <v>2757</v>
      </c>
      <c r="C242" s="154">
        <v>494.50121352999997</v>
      </c>
      <c r="D242" s="157">
        <v>2925</v>
      </c>
      <c r="F242" s="153">
        <f t="shared" si="9"/>
        <v>0.27581571294714263</v>
      </c>
      <c r="G242" s="153">
        <f t="shared" si="10"/>
        <v>0.25051387461459401</v>
      </c>
    </row>
    <row r="243" spans="1:7" x14ac:dyDescent="0.25">
      <c r="A243" s="97" t="s">
        <v>663</v>
      </c>
      <c r="B243" s="97" t="s">
        <v>2758</v>
      </c>
      <c r="C243" s="154">
        <v>429.44838089000001</v>
      </c>
      <c r="D243" s="157">
        <v>2352</v>
      </c>
      <c r="F243" s="153">
        <f t="shared" si="9"/>
        <v>0.23953148770581426</v>
      </c>
      <c r="G243" s="153">
        <f t="shared" si="10"/>
        <v>0.20143884892086331</v>
      </c>
    </row>
    <row r="244" spans="1:7" x14ac:dyDescent="0.25">
      <c r="A244" s="97" t="s">
        <v>664</v>
      </c>
      <c r="B244" s="97" t="s">
        <v>2759</v>
      </c>
      <c r="C244" s="154">
        <v>221.85094606000001</v>
      </c>
      <c r="D244" s="157">
        <v>1196</v>
      </c>
      <c r="F244" s="153">
        <f t="shared" si="9"/>
        <v>0.12374080220902181</v>
      </c>
      <c r="G244" s="153">
        <f t="shared" si="10"/>
        <v>0.10243233984241179</v>
      </c>
    </row>
    <row r="245" spans="1:7" x14ac:dyDescent="0.25">
      <c r="A245" s="97" t="s">
        <v>665</v>
      </c>
      <c r="B245" s="97" t="s">
        <v>2760</v>
      </c>
      <c r="C245" s="154">
        <v>81.240638720000007</v>
      </c>
      <c r="D245" s="157">
        <v>444</v>
      </c>
      <c r="F245" s="153">
        <f t="shared" si="9"/>
        <v>4.5313224873367572E-2</v>
      </c>
      <c r="G245" s="153">
        <f t="shared" si="10"/>
        <v>3.8026721479958892E-2</v>
      </c>
    </row>
    <row r="246" spans="1:7" x14ac:dyDescent="0.25">
      <c r="A246" s="97" t="s">
        <v>666</v>
      </c>
      <c r="B246" s="97" t="s">
        <v>2761</v>
      </c>
      <c r="C246" s="154">
        <v>19.97495005</v>
      </c>
      <c r="D246" s="157">
        <v>102</v>
      </c>
      <c r="F246" s="153">
        <f t="shared" si="9"/>
        <v>1.1141337853946586E-2</v>
      </c>
      <c r="G246" s="153">
        <f t="shared" si="10"/>
        <v>8.7358684480986631E-3</v>
      </c>
    </row>
    <row r="247" spans="1:7" x14ac:dyDescent="0.25">
      <c r="A247" s="97" t="s">
        <v>667</v>
      </c>
      <c r="B247" s="97" t="s">
        <v>2762</v>
      </c>
      <c r="C247" s="154">
        <v>8.2930047400000007</v>
      </c>
      <c r="D247" s="157">
        <v>34</v>
      </c>
      <c r="F247" s="153">
        <f t="shared" si="9"/>
        <v>4.6255518737940713E-3</v>
      </c>
      <c r="G247" s="153">
        <f t="shared" si="10"/>
        <v>2.9119561493662215E-3</v>
      </c>
    </row>
    <row r="248" spans="1:7" x14ac:dyDescent="0.25">
      <c r="A248" s="97" t="s">
        <v>668</v>
      </c>
      <c r="B248" s="97" t="s">
        <v>2749</v>
      </c>
      <c r="C248" s="154">
        <v>2.0822563299999999</v>
      </c>
      <c r="D248" s="157">
        <v>11</v>
      </c>
      <c r="F248" s="153">
        <f t="shared" si="9"/>
        <v>1.1614107275852183E-3</v>
      </c>
      <c r="G248" s="153">
        <f t="shared" si="10"/>
        <v>9.4210346008907157E-4</v>
      </c>
    </row>
    <row r="249" spans="1:7" x14ac:dyDescent="0.25">
      <c r="A249" s="97" t="s">
        <v>669</v>
      </c>
      <c r="B249" s="127" t="s">
        <v>94</v>
      </c>
      <c r="C249" s="154">
        <f>SUM(C241:C248)</f>
        <v>1792.86817363</v>
      </c>
      <c r="D249" s="157">
        <f>SUM(D241:D248)</f>
        <v>11676</v>
      </c>
      <c r="F249" s="131">
        <f>SUM(F241:F248)</f>
        <v>0.99999999999999989</v>
      </c>
      <c r="G249" s="131">
        <f>SUM(G241:G248)</f>
        <v>1</v>
      </c>
    </row>
    <row r="250" spans="1:7" outlineLevel="1" x14ac:dyDescent="0.25">
      <c r="A250" s="97" t="s">
        <v>670</v>
      </c>
      <c r="B250" s="114" t="s">
        <v>2750</v>
      </c>
      <c r="C250" s="154">
        <v>1.7665686</v>
      </c>
      <c r="D250" s="157">
        <v>10</v>
      </c>
      <c r="F250" s="153">
        <f t="shared" ref="F250:F255" si="11">IF($C$249=0,"",IF(C250="[for completion]","",C250/$C$249))</f>
        <v>9.8533100535955665E-4</v>
      </c>
      <c r="G250" s="153">
        <f t="shared" ref="G250:G255" si="12">IF($D$249=0,"",IF(D250="[for completion]","",D250/$D$249))</f>
        <v>8.5645769099006511E-4</v>
      </c>
    </row>
    <row r="251" spans="1:7" outlineLevel="1" x14ac:dyDescent="0.25">
      <c r="A251" s="97" t="s">
        <v>671</v>
      </c>
      <c r="B251" s="114" t="s">
        <v>2751</v>
      </c>
      <c r="C251" s="154">
        <v>0.31568773</v>
      </c>
      <c r="D251" s="157">
        <v>1</v>
      </c>
      <c r="F251" s="153">
        <f t="shared" si="11"/>
        <v>1.7607972222566181E-4</v>
      </c>
      <c r="G251" s="153">
        <f t="shared" si="12"/>
        <v>8.5645769099006511E-5</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0.37494767000000001</v>
      </c>
      <c r="E277" s="93"/>
      <c r="F277" s="93"/>
    </row>
    <row r="278" spans="1:7" x14ac:dyDescent="0.25">
      <c r="A278" s="97" t="s">
        <v>702</v>
      </c>
      <c r="B278" s="97" t="s">
        <v>703</v>
      </c>
      <c r="C278" s="131">
        <v>0.62505233000000004</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1792.8993267799999</v>
      </c>
      <c r="D287" s="257">
        <v>11678</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1792.8993267799999</v>
      </c>
      <c r="D305" s="257">
        <f>SUM(D287:D304)</f>
        <v>11678</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1792.8993267799999</v>
      </c>
      <c r="D310" s="257">
        <v>11678</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1792.8993267799999</v>
      </c>
      <c r="D328" s="257">
        <f>SUM(D310:D327)</f>
        <v>11678</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1792.8993267799999</v>
      </c>
      <c r="D345" s="257">
        <v>11678</v>
      </c>
      <c r="E345" s="65"/>
      <c r="F345" s="302">
        <f t="shared" si="17"/>
        <v>1</v>
      </c>
      <c r="G345" s="302">
        <f t="shared" si="18"/>
        <v>1</v>
      </c>
    </row>
    <row r="346" spans="1:7" s="298" customFormat="1" x14ac:dyDescent="0.25">
      <c r="A346" s="304" t="s">
        <v>2579</v>
      </c>
      <c r="B346" s="305" t="s">
        <v>94</v>
      </c>
      <c r="C346" s="191">
        <f>SUM(C333:C345)</f>
        <v>1792.8993267799999</v>
      </c>
      <c r="D346" s="257">
        <f>SUM(D333:D345)</f>
        <v>11678</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1591.3544985200001</v>
      </c>
      <c r="D358" s="257">
        <v>10003</v>
      </c>
      <c r="E358" s="217"/>
      <c r="F358" s="190">
        <f t="shared" ref="F358:F364" si="19">IF($C$365=0,"",IF(C358="[For completion]","",C358/$C$365))</f>
        <v>0.88758720288998649</v>
      </c>
      <c r="G358" s="190">
        <f t="shared" ref="G358:G364" si="20">IF($D$365=0,"",IF(D358="[For completion]","",D358/$D$365))</f>
        <v>0.85656790546326422</v>
      </c>
    </row>
    <row r="359" spans="1:7" s="162" customFormat="1" x14ac:dyDescent="0.25">
      <c r="A359" s="273" t="s">
        <v>2386</v>
      </c>
      <c r="B359" s="212" t="s">
        <v>1921</v>
      </c>
      <c r="C359" s="191">
        <v>201.54482826</v>
      </c>
      <c r="D359" s="257">
        <v>1675</v>
      </c>
      <c r="E359" s="217"/>
      <c r="F359" s="190">
        <f t="shared" si="19"/>
        <v>0.11241279711001353</v>
      </c>
      <c r="G359" s="190">
        <f t="shared" si="20"/>
        <v>0.14343209453673575</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1792.8993267800001</v>
      </c>
      <c r="D365" s="214">
        <f>SUM(D358:D364)</f>
        <v>11678</v>
      </c>
      <c r="E365" s="217"/>
      <c r="F365" s="242">
        <f>SUM(F358:F364)</f>
        <v>1</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1792.8993267799999</v>
      </c>
      <c r="D368" s="257">
        <v>11678</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1792.8993267799999</v>
      </c>
      <c r="D372" s="257">
        <f>SUM(D368:D371)</f>
        <v>11678</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F26" sqref="F26"/>
    </sheetView>
  </sheetViews>
  <sheetFormatPr baseColWidth="10"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211" sqref="F211"/>
    </sheetView>
  </sheetViews>
  <sheetFormatPr baseColWidth="10"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12624-C497-41BF-9E8B-0E8419E8BB63}">
  <sheetPr>
    <tabColor theme="9" tint="-0.249977111117893"/>
  </sheetPr>
  <dimension ref="A1:C403"/>
  <sheetViews>
    <sheetView view="pageBreakPreview" zoomScale="55" zoomScaleNormal="70" zoomScaleSheetLayoutView="55" workbookViewId="0">
      <selection activeCell="C25" sqref="C25"/>
    </sheetView>
  </sheetViews>
  <sheetFormatPr baseColWidth="10"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51" t="s">
        <v>2643</v>
      </c>
    </row>
    <row r="2" spans="1:3" x14ac:dyDescent="0.25">
      <c r="B2" s="213"/>
      <c r="C2" s="213"/>
    </row>
    <row r="3" spans="1:3" x14ac:dyDescent="0.25">
      <c r="A3" s="352" t="s">
        <v>1112</v>
      </c>
      <c r="B3" s="353"/>
      <c r="C3" s="213"/>
    </row>
    <row r="4" spans="1:3" x14ac:dyDescent="0.25">
      <c r="C4" s="213"/>
    </row>
    <row r="5" spans="1:3" ht="37.5" x14ac:dyDescent="0.25">
      <c r="A5" s="349" t="s">
        <v>31</v>
      </c>
      <c r="B5" s="349" t="s">
        <v>1113</v>
      </c>
      <c r="C5" s="354" t="s">
        <v>1480</v>
      </c>
    </row>
    <row r="6" spans="1:3" ht="30" x14ac:dyDescent="0.25">
      <c r="A6" s="163" t="s">
        <v>1114</v>
      </c>
      <c r="B6" s="215" t="s">
        <v>2796</v>
      </c>
      <c r="C6" s="355" t="s">
        <v>2797</v>
      </c>
    </row>
    <row r="7" spans="1:3" ht="30" x14ac:dyDescent="0.25">
      <c r="A7" s="163" t="s">
        <v>1115</v>
      </c>
      <c r="B7" s="215" t="s">
        <v>2798</v>
      </c>
      <c r="C7" s="355" t="s">
        <v>2799</v>
      </c>
    </row>
    <row r="8" spans="1:3" ht="30" x14ac:dyDescent="0.25">
      <c r="A8" s="163" t="s">
        <v>1116</v>
      </c>
      <c r="B8" s="215" t="s">
        <v>2800</v>
      </c>
      <c r="C8" s="355" t="s">
        <v>2801</v>
      </c>
    </row>
    <row r="9" spans="1:3" x14ac:dyDescent="0.25">
      <c r="A9" s="163" t="s">
        <v>1117</v>
      </c>
      <c r="B9" s="215" t="s">
        <v>1118</v>
      </c>
      <c r="C9" s="356" t="s">
        <v>2770</v>
      </c>
    </row>
    <row r="10" spans="1:3" ht="44.25" customHeight="1" x14ac:dyDescent="0.25">
      <c r="A10" s="163" t="s">
        <v>1119</v>
      </c>
      <c r="B10" s="215" t="s">
        <v>2775</v>
      </c>
      <c r="C10" s="356" t="s">
        <v>2776</v>
      </c>
    </row>
    <row r="11" spans="1:3" ht="54.75" customHeight="1" x14ac:dyDescent="0.25">
      <c r="A11" s="163" t="s">
        <v>1120</v>
      </c>
      <c r="B11" s="215" t="s">
        <v>2777</v>
      </c>
      <c r="C11" s="356" t="s">
        <v>2778</v>
      </c>
    </row>
    <row r="12" spans="1:3" ht="165.75" customHeight="1" x14ac:dyDescent="0.25">
      <c r="A12" s="163" t="s">
        <v>1121</v>
      </c>
      <c r="B12" s="215" t="s">
        <v>2802</v>
      </c>
      <c r="C12" s="356" t="s">
        <v>2803</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57" t="s">
        <v>1132</v>
      </c>
      <c r="C18" s="350" t="s">
        <v>2769</v>
      </c>
    </row>
    <row r="19" spans="1:3" x14ac:dyDescent="0.25">
      <c r="A19" s="163" t="s">
        <v>2565</v>
      </c>
      <c r="B19" s="357" t="s">
        <v>1134</v>
      </c>
      <c r="C19" s="350" t="s">
        <v>2779</v>
      </c>
    </row>
    <row r="20" spans="1:3" x14ac:dyDescent="0.25">
      <c r="A20" s="163" t="s">
        <v>2566</v>
      </c>
      <c r="B20" s="215" t="s">
        <v>2564</v>
      </c>
      <c r="C20" s="350" t="s">
        <v>2804</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54"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58"/>
      <c r="C32" s="350"/>
    </row>
    <row r="33" spans="1:3" outlineLevel="1" x14ac:dyDescent="0.25">
      <c r="A33" s="163" t="s">
        <v>1152</v>
      </c>
      <c r="B33" s="358"/>
      <c r="C33" s="350"/>
    </row>
    <row r="34" spans="1:3" outlineLevel="1" x14ac:dyDescent="0.25">
      <c r="A34" s="163" t="s">
        <v>1466</v>
      </c>
      <c r="B34" s="358"/>
      <c r="C34" s="350"/>
    </row>
    <row r="35" spans="1:3" outlineLevel="1" x14ac:dyDescent="0.25">
      <c r="A35" s="163" t="s">
        <v>2174</v>
      </c>
      <c r="B35" s="358"/>
      <c r="C35" s="350"/>
    </row>
    <row r="36" spans="1:3" outlineLevel="1" x14ac:dyDescent="0.25">
      <c r="A36" s="163" t="s">
        <v>2175</v>
      </c>
      <c r="B36" s="358"/>
      <c r="C36" s="350"/>
    </row>
    <row r="37" spans="1:3" outlineLevel="1" x14ac:dyDescent="0.25">
      <c r="A37" s="163" t="s">
        <v>2176</v>
      </c>
      <c r="B37" s="358"/>
      <c r="C37" s="350"/>
    </row>
    <row r="38" spans="1:3" outlineLevel="1" x14ac:dyDescent="0.25">
      <c r="A38" s="163" t="s">
        <v>2177</v>
      </c>
      <c r="B38" s="358"/>
      <c r="C38" s="350"/>
    </row>
    <row r="39" spans="1:3" outlineLevel="1" x14ac:dyDescent="0.25">
      <c r="A39" s="163" t="s">
        <v>2178</v>
      </c>
      <c r="B39" s="358"/>
      <c r="C39" s="350"/>
    </row>
    <row r="40" spans="1:3" outlineLevel="1" x14ac:dyDescent="0.25">
      <c r="A40" s="163" t="s">
        <v>2179</v>
      </c>
      <c r="B40" s="358"/>
      <c r="C40" s="350"/>
    </row>
    <row r="41" spans="1:3" outlineLevel="1" x14ac:dyDescent="0.25">
      <c r="A41" s="163" t="s">
        <v>2180</v>
      </c>
      <c r="B41" s="358"/>
      <c r="C41" s="350"/>
    </row>
    <row r="42" spans="1:3" outlineLevel="1" x14ac:dyDescent="0.25">
      <c r="A42" s="163" t="s">
        <v>2181</v>
      </c>
      <c r="B42" s="358"/>
      <c r="C42" s="350"/>
    </row>
    <row r="43" spans="1:3" outlineLevel="1" x14ac:dyDescent="0.25">
      <c r="A43" s="163" t="s">
        <v>2182</v>
      </c>
      <c r="B43" s="358"/>
      <c r="C43" s="350"/>
    </row>
    <row r="44" spans="1:3" ht="18.75" x14ac:dyDescent="0.25">
      <c r="A44" s="349"/>
      <c r="B44" s="349" t="s">
        <v>2164</v>
      </c>
      <c r="C44" s="354" t="s">
        <v>1141</v>
      </c>
    </row>
    <row r="45" spans="1:3" x14ac:dyDescent="0.25">
      <c r="A45" s="163" t="s">
        <v>1153</v>
      </c>
      <c r="B45" s="357" t="s">
        <v>1143</v>
      </c>
      <c r="C45" s="214" t="s">
        <v>1144</v>
      </c>
    </row>
    <row r="46" spans="1:3" x14ac:dyDescent="0.25">
      <c r="A46" s="163" t="s">
        <v>2166</v>
      </c>
      <c r="B46" s="357" t="s">
        <v>1146</v>
      </c>
      <c r="C46" s="214" t="s">
        <v>1147</v>
      </c>
    </row>
    <row r="47" spans="1:3" x14ac:dyDescent="0.25">
      <c r="A47" s="163" t="s">
        <v>2167</v>
      </c>
      <c r="B47" s="357" t="s">
        <v>1149</v>
      </c>
      <c r="C47" s="214" t="s">
        <v>1150</v>
      </c>
    </row>
    <row r="48" spans="1:3" outlineLevel="1" x14ac:dyDescent="0.25">
      <c r="A48" s="163" t="s">
        <v>1155</v>
      </c>
      <c r="B48" s="359"/>
      <c r="C48" s="350"/>
    </row>
    <row r="49" spans="1:3" outlineLevel="1" x14ac:dyDescent="0.25">
      <c r="A49" s="163" t="s">
        <v>1156</v>
      </c>
      <c r="B49" s="359"/>
      <c r="C49" s="350"/>
    </row>
    <row r="50" spans="1:3" outlineLevel="1" x14ac:dyDescent="0.25">
      <c r="A50" s="163" t="s">
        <v>1157</v>
      </c>
      <c r="B50" s="360"/>
      <c r="C50" s="350"/>
    </row>
    <row r="51" spans="1:3" ht="18.75" x14ac:dyDescent="0.25">
      <c r="A51" s="349"/>
      <c r="B51" s="349" t="s">
        <v>2165</v>
      </c>
      <c r="C51" s="354" t="s">
        <v>1480</v>
      </c>
    </row>
    <row r="52" spans="1:3" x14ac:dyDescent="0.25">
      <c r="A52" s="163" t="s">
        <v>2168</v>
      </c>
      <c r="B52" s="215" t="s">
        <v>1154</v>
      </c>
      <c r="C52" s="214"/>
    </row>
    <row r="53" spans="1:3" x14ac:dyDescent="0.25">
      <c r="A53" s="163" t="s">
        <v>2169</v>
      </c>
      <c r="B53" s="359"/>
      <c r="C53" s="342"/>
    </row>
    <row r="54" spans="1:3" x14ac:dyDescent="0.25">
      <c r="A54" s="163" t="s">
        <v>2170</v>
      </c>
      <c r="B54" s="359"/>
      <c r="C54" s="343"/>
    </row>
    <row r="55" spans="1:3" x14ac:dyDescent="0.25">
      <c r="A55" s="163" t="s">
        <v>2171</v>
      </c>
      <c r="B55" s="359"/>
      <c r="C55" s="343"/>
    </row>
    <row r="56" spans="1:3" x14ac:dyDescent="0.25">
      <c r="A56" s="163" t="s">
        <v>2172</v>
      </c>
      <c r="B56" s="359"/>
      <c r="C56" s="343"/>
    </row>
    <row r="57" spans="1:3" x14ac:dyDescent="0.25">
      <c r="A57" s="163" t="s">
        <v>2173</v>
      </c>
      <c r="B57" s="359"/>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61"/>
    </row>
    <row r="154" spans="2:2" x14ac:dyDescent="0.25">
      <c r="B154" s="357"/>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62"/>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H8" sqref="H8"/>
    </sheetView>
  </sheetViews>
  <sheetFormatPr baseColWidth="10"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68" t="s">
        <v>2654</v>
      </c>
      <c r="E3" s="368"/>
      <c r="F3" s="368"/>
      <c r="G3" s="368"/>
      <c r="H3" s="368"/>
      <c r="J3" s="333"/>
    </row>
    <row r="4" spans="2:10" ht="48" customHeight="1" x14ac:dyDescent="0.25">
      <c r="B4" s="332"/>
      <c r="D4" s="368"/>
      <c r="E4" s="368"/>
      <c r="F4" s="368"/>
      <c r="G4" s="368"/>
      <c r="H4" s="368"/>
      <c r="J4" s="333"/>
    </row>
    <row r="5" spans="2:10" x14ac:dyDescent="0.25">
      <c r="B5" s="332"/>
      <c r="E5" s="334"/>
      <c r="F5" s="335"/>
      <c r="J5" s="333"/>
    </row>
    <row r="6" spans="2:10" x14ac:dyDescent="0.25">
      <c r="B6" s="332"/>
      <c r="D6" s="369" t="s">
        <v>2655</v>
      </c>
      <c r="E6" s="369"/>
      <c r="F6" s="369"/>
      <c r="G6" s="369"/>
      <c r="H6" s="369"/>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E56" sqref="E56"/>
    </sheetView>
  </sheetViews>
  <sheetFormatPr baseColWidth="10"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70" t="s">
        <v>1436</v>
      </c>
      <c r="B1" s="370"/>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2694</v>
      </c>
      <c r="C15" s="23" t="s">
        <v>2695</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2692</v>
      </c>
      <c r="C28" s="283" t="s">
        <v>2693</v>
      </c>
      <c r="D28" s="283"/>
      <c r="E28" s="29"/>
      <c r="F28" s="29"/>
      <c r="G28" s="29"/>
      <c r="H28" s="21"/>
      <c r="L28" s="21"/>
      <c r="M28" s="21"/>
    </row>
    <row r="29" spans="1:13" outlineLevel="1" x14ac:dyDescent="0.25">
      <c r="A29" s="23" t="s">
        <v>1358</v>
      </c>
      <c r="B29" s="281" t="s">
        <v>2689</v>
      </c>
      <c r="C29" s="283" t="s">
        <v>2690</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18.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92.653300000000002</v>
      </c>
      <c r="H75" s="21"/>
    </row>
    <row r="76" spans="1:14" x14ac:dyDescent="0.25">
      <c r="A76" s="23" t="s">
        <v>1403</v>
      </c>
      <c r="B76" s="23" t="s">
        <v>1431</v>
      </c>
      <c r="C76" s="247">
        <v>279.32369999999997</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6.2816E-4</v>
      </c>
      <c r="D82" s="242" t="str">
        <f t="shared" ref="D82:D87" si="0">IF(C82="","","ND2")</f>
        <v>ND2</v>
      </c>
      <c r="E82" s="242" t="str">
        <f t="shared" ref="E82:E87" si="1">IF(C82="","","ND2")</f>
        <v>ND2</v>
      </c>
      <c r="F82" s="242" t="str">
        <f t="shared" ref="F82:F87" si="2">IF(C82="","","ND2")</f>
        <v>ND2</v>
      </c>
      <c r="G82" s="242">
        <f t="shared" ref="G82:G87" si="3">IF(C82="","",C82)</f>
        <v>6.2816E-4</v>
      </c>
      <c r="H82" s="21"/>
    </row>
    <row r="83" spans="1:8" x14ac:dyDescent="0.25">
      <c r="A83" s="23" t="s">
        <v>1410</v>
      </c>
      <c r="B83" s="221" t="s">
        <v>2788</v>
      </c>
      <c r="C83" s="242">
        <v>1.6338999999999999E-4</v>
      </c>
      <c r="D83" s="242" t="str">
        <f t="shared" si="0"/>
        <v>ND2</v>
      </c>
      <c r="E83" s="242" t="str">
        <f t="shared" si="1"/>
        <v>ND2</v>
      </c>
      <c r="F83" s="242" t="str">
        <f t="shared" si="2"/>
        <v>ND2</v>
      </c>
      <c r="G83" s="242">
        <f t="shared" si="3"/>
        <v>1.6338999999999999E-4</v>
      </c>
      <c r="H83" s="21"/>
    </row>
    <row r="84" spans="1:8" x14ac:dyDescent="0.25">
      <c r="A84" s="23" t="s">
        <v>1411</v>
      </c>
      <c r="B84" s="221" t="s">
        <v>2789</v>
      </c>
      <c r="C84" s="242">
        <v>2.0614E-4</v>
      </c>
      <c r="D84" s="242" t="str">
        <f t="shared" si="0"/>
        <v>ND2</v>
      </c>
      <c r="E84" s="242" t="str">
        <f t="shared" si="1"/>
        <v>ND2</v>
      </c>
      <c r="F84" s="242" t="str">
        <f t="shared" si="2"/>
        <v>ND2</v>
      </c>
      <c r="G84" s="242">
        <f t="shared" si="3"/>
        <v>2.0614E-4</v>
      </c>
      <c r="H84" s="21"/>
    </row>
    <row r="85" spans="1:8" x14ac:dyDescent="0.25">
      <c r="A85" s="23" t="s">
        <v>1412</v>
      </c>
      <c r="B85" s="221" t="s">
        <v>2790</v>
      </c>
      <c r="C85" s="242">
        <v>2.0343999999999999E-4</v>
      </c>
      <c r="D85" s="242" t="str">
        <f t="shared" si="0"/>
        <v>ND2</v>
      </c>
      <c r="E85" s="242" t="str">
        <f t="shared" si="1"/>
        <v>ND2</v>
      </c>
      <c r="F85" s="242" t="str">
        <f t="shared" si="2"/>
        <v>ND2</v>
      </c>
      <c r="G85" s="242">
        <f t="shared" si="3"/>
        <v>2.0343999999999999E-4</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0.99879887000000001</v>
      </c>
      <c r="D87" s="242" t="str">
        <f t="shared" si="0"/>
        <v>ND2</v>
      </c>
      <c r="E87" s="242" t="str">
        <f t="shared" si="1"/>
        <v>ND2</v>
      </c>
      <c r="F87" s="242" t="str">
        <f t="shared" si="2"/>
        <v>ND2</v>
      </c>
      <c r="G87" s="242">
        <f t="shared" si="3"/>
        <v>0.99879887000000001</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CDDA60-8F35-443A-8F39-174695DED4AE}">
  <ds:schemaRefs>
    <ds:schemaRef ds:uri="cd14063a-d18e-4dcb-8e91-b87e83e81a5c"/>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elements/1.1/"/>
    <ds:schemaRef ds:uri="http://purl.org/dc/dcmitype/"/>
    <ds:schemaRef ds:uri="a9eb1017-d938-41b5-a0ea-c598d0a65ca1"/>
    <ds:schemaRef ds:uri="http://www.w3.org/XML/1998/namespace"/>
  </ds:schemaRefs>
</ds:datastoreItem>
</file>

<file path=customXml/itemProps2.xml><?xml version="1.0" encoding="utf-8"?>
<ds:datastoreItem xmlns:ds="http://schemas.openxmlformats.org/officeDocument/2006/customXml" ds:itemID="{2123D572-1570-4D47-B1FB-DED8DBAB7C6B}">
  <ds:schemaRefs>
    <ds:schemaRef ds:uri="http://schemas.microsoft.com/sharepoint/v3/contenttype/forms"/>
  </ds:schemaRefs>
</ds:datastoreItem>
</file>

<file path=customXml/itemProps3.xml><?xml version="1.0" encoding="utf-8"?>
<ds:datastoreItem xmlns:ds="http://schemas.openxmlformats.org/officeDocument/2006/customXml" ds:itemID="{66123BBB-C86D-4A72-A6FE-2EB6A9D518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2024-02-14T13:52:08Z</dcterms:created>
  <dcterms:modified xsi:type="dcterms:W3CDTF">2025-10-22T13:30:53Z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SIP_Label_b0e4137d-3c3f-4cec-9f07-da88235b25cd_Enabled">
    <vt:lpwstr>true</vt:lpwstr>
  </property>
  <property fmtid="{D5CDD505-2E9C-101B-9397-08002B2CF9AE}" pid="4" name="MSIP_Label_b0e4137d-3c3f-4cec-9f07-da88235b25cd_SetDate">
    <vt:lpwstr>2025-10-22T13:30:52Z</vt:lpwstr>
  </property>
  <property fmtid="{D5CDD505-2E9C-101B-9397-08002B2CF9AE}" pid="5" name="MSIP_Label_b0e4137d-3c3f-4cec-9f07-da88235b25cd_Method">
    <vt:lpwstr>Standard</vt:lpwstr>
  </property>
  <property fmtid="{D5CDD505-2E9C-101B-9397-08002B2CF9AE}" pid="6" name="MSIP_Label_b0e4137d-3c3f-4cec-9f07-da88235b25cd_Name">
    <vt:lpwstr>Internal</vt:lpwstr>
  </property>
  <property fmtid="{D5CDD505-2E9C-101B-9397-08002B2CF9AE}" pid="7" name="MSIP_Label_b0e4137d-3c3f-4cec-9f07-da88235b25cd_SiteId">
    <vt:lpwstr>6c57600f-285e-42b1-b384-86c271614b79</vt:lpwstr>
  </property>
  <property fmtid="{D5CDD505-2E9C-101B-9397-08002B2CF9AE}" pid="8" name="MSIP_Label_b0e4137d-3c3f-4cec-9f07-da88235b25cd_ActionId">
    <vt:lpwstr>78c2a114-f0f9-48d1-b2ae-b3d5a66965a9</vt:lpwstr>
  </property>
  <property fmtid="{D5CDD505-2E9C-101B-9397-08002B2CF9AE}" pid="9" name="MSIP_Label_b0e4137d-3c3f-4cec-9f07-da88235b25cd_ContentBits">
    <vt:lpwstr>0</vt:lpwstr>
  </property>
  <property fmtid="{D5CDD505-2E9C-101B-9397-08002B2CF9AE}" pid="10" name="MediaServiceImageTags">
    <vt:lpwstr/>
  </property>
</Properties>
</file>