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79844 KNAB CPT CBC BV\Reporting\2024\06\Draft\"/>
    </mc:Choice>
  </mc:AlternateContent>
  <xr:revisionPtr revIDLastSave="0" documentId="13_ncr:1_{4556C626-5B2D-4EDC-9DA3-6278F8AB290E}"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C192" i="24"/>
  <c r="F188" i="24"/>
  <c r="C121" i="24"/>
  <c r="C117" i="24"/>
  <c r="C89" i="24"/>
  <c r="C82" i="24"/>
  <c r="F81" i="24"/>
  <c r="F80" i="24"/>
  <c r="F79" i="24"/>
  <c r="F82" i="24" s="1"/>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F45" i="24"/>
  <c r="G44" i="24"/>
  <c r="F44" i="24"/>
  <c r="G43" i="24"/>
  <c r="F43" i="24"/>
  <c r="G42" i="24"/>
  <c r="F42" i="24"/>
  <c r="G41" i="24"/>
  <c r="F41" i="24"/>
  <c r="G40" i="24"/>
  <c r="F40" i="24"/>
  <c r="G39" i="24"/>
  <c r="F39" i="24"/>
  <c r="G38" i="24"/>
  <c r="F38" i="24"/>
  <c r="G37" i="24"/>
  <c r="F37" i="24"/>
  <c r="G36" i="24"/>
  <c r="F36" i="24"/>
  <c r="G35" i="24"/>
  <c r="F35" i="24"/>
  <c r="G34" i="24"/>
  <c r="F34" i="24"/>
  <c r="G33" i="24"/>
  <c r="F33" i="24"/>
  <c r="G32" i="24"/>
  <c r="F32" i="24"/>
  <c r="G31" i="24"/>
  <c r="G46" i="24" s="1"/>
  <c r="F31" i="24"/>
  <c r="F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C618" i="19"/>
  <c r="F614" i="19" s="1"/>
  <c r="F618" i="19" s="1"/>
  <c r="G617" i="19"/>
  <c r="G616" i="19"/>
  <c r="G615" i="19"/>
  <c r="G614" i="19"/>
  <c r="G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G587" i="19"/>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G507" i="19"/>
  <c r="D507" i="19"/>
  <c r="C507" i="19"/>
  <c r="G506" i="19"/>
  <c r="F506" i="19"/>
  <c r="G505" i="19"/>
  <c r="F505" i="19"/>
  <c r="G504" i="19"/>
  <c r="F504" i="19"/>
  <c r="G503" i="19"/>
  <c r="F503" i="19"/>
  <c r="G502" i="19"/>
  <c r="F502" i="19"/>
  <c r="G501" i="19"/>
  <c r="F501" i="19"/>
  <c r="G500" i="19"/>
  <c r="F500" i="19"/>
  <c r="G499" i="19"/>
  <c r="F499" i="19"/>
  <c r="F507" i="19" s="1"/>
  <c r="D485" i="19"/>
  <c r="C485" i="19"/>
  <c r="G484" i="19"/>
  <c r="F484" i="19"/>
  <c r="G483" i="19"/>
  <c r="F483" i="19"/>
  <c r="G482" i="19"/>
  <c r="F482" i="19"/>
  <c r="G481" i="19"/>
  <c r="F481" i="19"/>
  <c r="G480" i="19"/>
  <c r="F480" i="19"/>
  <c r="G479" i="19"/>
  <c r="F479" i="19"/>
  <c r="G478" i="19"/>
  <c r="F478" i="19"/>
  <c r="G477" i="19"/>
  <c r="G485" i="19" s="1"/>
  <c r="F477" i="19"/>
  <c r="F485" i="19" s="1"/>
  <c r="G472" i="19"/>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G385" i="19"/>
  <c r="D385" i="19"/>
  <c r="C385" i="19"/>
  <c r="G384" i="19"/>
  <c r="F384" i="19"/>
  <c r="G383" i="19"/>
  <c r="F383" i="19"/>
  <c r="G382" i="19"/>
  <c r="F382" i="19"/>
  <c r="G381" i="19"/>
  <c r="F381" i="19"/>
  <c r="G380" i="19"/>
  <c r="F380" i="19"/>
  <c r="G379" i="19"/>
  <c r="F379" i="19"/>
  <c r="G378" i="19"/>
  <c r="F378" i="19"/>
  <c r="F385" i="19" s="1"/>
  <c r="G366" i="19"/>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G326" i="19"/>
  <c r="D326" i="19"/>
  <c r="C326" i="19"/>
  <c r="G325" i="19"/>
  <c r="F325" i="19"/>
  <c r="G324" i="19"/>
  <c r="F324" i="19"/>
  <c r="G323" i="19"/>
  <c r="F323" i="19"/>
  <c r="G322" i="19"/>
  <c r="F322" i="19"/>
  <c r="G321" i="19"/>
  <c r="F321" i="19"/>
  <c r="G320" i="19"/>
  <c r="F320" i="19"/>
  <c r="G319" i="19"/>
  <c r="F319" i="19"/>
  <c r="G318" i="19"/>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G251" i="19"/>
  <c r="D251" i="19"/>
  <c r="C251" i="19"/>
  <c r="G250" i="19"/>
  <c r="F250" i="19"/>
  <c r="G249" i="19"/>
  <c r="F249" i="19"/>
  <c r="G248" i="19"/>
  <c r="F248" i="19"/>
  <c r="G247" i="19"/>
  <c r="F247" i="19"/>
  <c r="G246" i="19"/>
  <c r="F246" i="19"/>
  <c r="G245" i="19"/>
  <c r="F245" i="19"/>
  <c r="G244" i="19"/>
  <c r="F244" i="19"/>
  <c r="G243" i="19"/>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F37" i="19"/>
  <c r="F35" i="19"/>
  <c r="F33" i="19"/>
  <c r="F31" i="19"/>
  <c r="C29" i="19"/>
  <c r="F38" i="19" s="1"/>
  <c r="F28" i="19"/>
  <c r="F27" i="19"/>
  <c r="F26" i="19"/>
  <c r="F29" i="19" s="1"/>
  <c r="D18" i="19"/>
  <c r="C18" i="19"/>
  <c r="F16"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4" i="11" s="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48" i="10"/>
  <c r="C81" i="10"/>
  <c r="C77" i="10"/>
  <c r="C49" i="10"/>
  <c r="C42" i="10"/>
  <c r="F41" i="10"/>
  <c r="F40" i="10"/>
  <c r="F39" i="10"/>
  <c r="F42" i="10" s="1"/>
  <c r="D37" i="10"/>
  <c r="C37" i="10"/>
  <c r="F21"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G567"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G493" i="9"/>
  <c r="G491" i="9"/>
  <c r="G489" i="9"/>
  <c r="G487" i="9"/>
  <c r="D487" i="9"/>
  <c r="G492" i="9" s="1"/>
  <c r="C487" i="9"/>
  <c r="F493" i="9" s="1"/>
  <c r="G486" i="9"/>
  <c r="F486" i="9"/>
  <c r="G485" i="9"/>
  <c r="F485" i="9"/>
  <c r="G484" i="9"/>
  <c r="F484" i="9"/>
  <c r="G483" i="9"/>
  <c r="F483" i="9"/>
  <c r="G482" i="9"/>
  <c r="F482" i="9"/>
  <c r="G481" i="9"/>
  <c r="F481" i="9"/>
  <c r="G480" i="9"/>
  <c r="F480" i="9"/>
  <c r="G479" i="9"/>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G452" i="9"/>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D28" i="9"/>
  <c r="F25" i="9"/>
  <c r="F23" i="9"/>
  <c r="F21" i="9"/>
  <c r="F19" i="9"/>
  <c r="F17" i="9"/>
  <c r="C15" i="9"/>
  <c r="F17" i="22"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6" i="8"/>
  <c r="F175" i="8"/>
  <c r="F174" i="8"/>
  <c r="F179" i="8" s="1"/>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F105" i="8"/>
  <c r="D105" i="8"/>
  <c r="D104" i="8"/>
  <c r="F103" i="8"/>
  <c r="D103" i="8"/>
  <c r="D102" i="8"/>
  <c r="F101" i="8"/>
  <c r="D101" i="8"/>
  <c r="C100" i="8"/>
  <c r="F104" i="8" s="1"/>
  <c r="F99" i="8"/>
  <c r="D99" i="8"/>
  <c r="F98" i="8"/>
  <c r="D98" i="8"/>
  <c r="F97" i="8"/>
  <c r="D97" i="8"/>
  <c r="F96" i="8"/>
  <c r="D96" i="8"/>
  <c r="F95" i="8"/>
  <c r="D95" i="8"/>
  <c r="F94" i="8"/>
  <c r="D94" i="8"/>
  <c r="F93"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C58" i="8"/>
  <c r="F54" i="8"/>
  <c r="C47" i="8"/>
  <c r="D45" i="8"/>
  <c r="F307" i="8"/>
  <c r="C307" i="8"/>
  <c r="D295" i="8"/>
  <c r="G293" i="8"/>
  <c r="D293" i="8"/>
  <c r="C291" i="8"/>
  <c r="D307" i="8"/>
  <c r="F295" i="8"/>
  <c r="C295" i="8"/>
  <c r="F293" i="8"/>
  <c r="C293" i="8"/>
  <c r="D291" i="8"/>
  <c r="F208" i="8" l="1"/>
  <c r="F212" i="8"/>
  <c r="F214" i="8"/>
  <c r="F64" i="8"/>
  <c r="F62" i="8"/>
  <c r="F60" i="8"/>
  <c r="F57" i="8"/>
  <c r="F55" i="8"/>
  <c r="F53" i="8"/>
  <c r="F61" i="8"/>
  <c r="F81" i="8"/>
  <c r="F79" i="8"/>
  <c r="G105" i="8"/>
  <c r="G103" i="8"/>
  <c r="G101" i="8"/>
  <c r="G98" i="8"/>
  <c r="G96" i="8"/>
  <c r="G94" i="8"/>
  <c r="G104" i="8"/>
  <c r="G102" i="8"/>
  <c r="G99" i="8"/>
  <c r="G97" i="8"/>
  <c r="G95" i="8"/>
  <c r="G93" i="8"/>
  <c r="F56" i="8"/>
  <c r="F59" i="8"/>
  <c r="F63" i="8"/>
  <c r="F80" i="8"/>
  <c r="F82" i="8"/>
  <c r="F100" i="8"/>
  <c r="F157" i="8"/>
  <c r="F158" i="8"/>
  <c r="F159" i="8"/>
  <c r="F160" i="8"/>
  <c r="F161" i="8"/>
  <c r="F207" i="8"/>
  <c r="G228" i="9"/>
  <c r="G229" i="9"/>
  <c r="G230" i="9"/>
  <c r="G231" i="9"/>
  <c r="G232" i="9"/>
  <c r="G250" i="9"/>
  <c r="G251" i="9"/>
  <c r="G252" i="9"/>
  <c r="G253" i="9"/>
  <c r="G254" i="9"/>
  <c r="G466" i="9"/>
  <c r="G468" i="9"/>
  <c r="G470" i="9"/>
  <c r="F158" i="10"/>
  <c r="F156" i="10"/>
  <c r="F154" i="10"/>
  <c r="F151" i="10"/>
  <c r="F149" i="10"/>
  <c r="F152" i="10" s="1"/>
  <c r="F155" i="10"/>
  <c r="F159" i="10"/>
  <c r="F181" i="11"/>
  <c r="F183" i="11"/>
  <c r="F185" i="11"/>
  <c r="F198" i="24"/>
  <c r="F196" i="24"/>
  <c r="F194" i="24"/>
  <c r="F191" i="24"/>
  <c r="F189" i="24"/>
  <c r="F195" i="24"/>
  <c r="F199" i="24"/>
  <c r="F102" i="8"/>
  <c r="G157" i="8"/>
  <c r="G158" i="8"/>
  <c r="G159" i="8"/>
  <c r="G160" i="8"/>
  <c r="G161" i="8"/>
  <c r="F180" i="8"/>
  <c r="F182" i="8"/>
  <c r="F184" i="8"/>
  <c r="F209" i="8"/>
  <c r="F211" i="8"/>
  <c r="F213" i="8"/>
  <c r="F16" i="9"/>
  <c r="F18" i="9"/>
  <c r="F20" i="9"/>
  <c r="F22" i="9"/>
  <c r="F24" i="9"/>
  <c r="F26" i="9"/>
  <c r="G17" i="19"/>
  <c r="G16" i="19"/>
  <c r="G15" i="19"/>
  <c r="G18" i="19" s="1"/>
  <c r="F228" i="9"/>
  <c r="F229" i="9"/>
  <c r="F230" i="9"/>
  <c r="F231" i="9"/>
  <c r="F232" i="9"/>
  <c r="F250" i="9"/>
  <c r="F251" i="9"/>
  <c r="F252" i="9"/>
  <c r="F253" i="9"/>
  <c r="F254" i="9"/>
  <c r="G467" i="9"/>
  <c r="G469" i="9"/>
  <c r="G488" i="9"/>
  <c r="G490" i="9"/>
  <c r="F150" i="10"/>
  <c r="F153" i="10"/>
  <c r="F157" i="10"/>
  <c r="F159" i="11"/>
  <c r="F161" i="11"/>
  <c r="F180" i="11"/>
  <c r="F182" i="11"/>
  <c r="F15" i="19"/>
  <c r="F18" i="19" s="1"/>
  <c r="F17" i="19"/>
  <c r="F11" i="24"/>
  <c r="F22" i="24" s="1"/>
  <c r="F16" i="24"/>
  <c r="F190" i="24"/>
  <c r="F192" i="24" s="1"/>
  <c r="F193" i="24"/>
  <c r="F197" i="24"/>
  <c r="G17" i="22"/>
  <c r="F466" i="9"/>
  <c r="F467" i="9"/>
  <c r="F468" i="9"/>
  <c r="F469" i="9"/>
  <c r="F470" i="9"/>
  <c r="F488" i="9"/>
  <c r="F489" i="9"/>
  <c r="F490" i="9"/>
  <c r="F491" i="9"/>
  <c r="F492" i="9"/>
  <c r="G158" i="11"/>
  <c r="G159" i="11"/>
  <c r="G160" i="11"/>
  <c r="G161" i="11"/>
  <c r="G162" i="11"/>
  <c r="G180" i="11"/>
  <c r="G181" i="11"/>
  <c r="G182" i="11"/>
  <c r="G183" i="11"/>
  <c r="G184" i="11"/>
  <c r="F30" i="19"/>
  <c r="F32" i="19"/>
  <c r="F34" i="19"/>
  <c r="F36" i="19"/>
  <c r="F58" i="8" l="1"/>
  <c r="G10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<sst xmlns="http://schemas.openxmlformats.org/spreadsheetml/2006/main" count="4663" uniqueCount="3081">
  <si>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</si>
  <si>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</si>
  <si>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</si>
  <si>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</si>
  <si>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</si>
  <si>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</si>
  <si>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</si>
  <si>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</si>
  <si>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</si>
  <si>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</si>
  <si>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</si>
  <si>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</si>
  <si>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</si>
  <si>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</si>
  <si>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</si>
  <si>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</si>
  <si>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</si>
  <si>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</si>
  <si>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</si>
  <si>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</si>
  <si>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</si>
  <si>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</si>
  <si>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</si>
  <si>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</si>
  <si>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</si>
  <si>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</si>
  <si>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</si>
  <si>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</si>
  <si>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</si>
  <si>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</si>
  <si>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</si>
  <si>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</si>
  <si>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</si>
  <si>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</si>
  <si>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</si>
  <si>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</si>
  <si>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</si>
  <si>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</si>
  <si>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</si>
  <si>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</si>
  <si>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</si>
  <si>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</si>
  <si>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</si>
  <si>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</si>
  <si>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</si>
  <si>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</si>
  <si>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</si>
  <si>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</si>
  <si>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</si>
  <si>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</si>
  <si>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</si>
  <si>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</si>
  <si>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</si>
  <si>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</si>
  <si>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</si>
  <si>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</si>
  <si>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</si>
  <si>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</si>
  <si>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</si>
  <si>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</si>
  <si>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</si>
  <si>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</si>
  <si>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</si>
  <si>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</si>
  <si>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</si>
  <si>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</si>
  <si>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</si>
  <si>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</si>
  <si>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</si>
  <si>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</si>
  <si>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</si>
  <si>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</si>
  <si>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</si>
  <si>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</si>
  <si>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</si>
  <si>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</si>
  <si>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</si>
  <si>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</si>
  <si>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</si>
  <si>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</si>
  <si>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</si>
  <si>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</si>
  <si>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</si>
  <si>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</si>
  <si>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</si>
  <si>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</si>
  <si>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</si>
  <si>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</si>
  <si>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</si>
  <si>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</si>
  <si>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</si>
  <si>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</si>
  <si>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</si>
  <si>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</si>
  <si>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</si>
  <si>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</si>
  <si>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</si>
  <si>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</si>
  <si>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</si>
  <si>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</si>
  <si>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</si>
  <si>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</si>
  <si>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</si>
  <si>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</si>
  <si>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</si>
  <si>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</si>
  <si>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</si>
  <si>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</si>
  <si>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</si>
  <si>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</si>
  <si>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</si>
  <si>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</si>
  <si>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</si>
  <si>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</si>
  <si>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</si>
  <si>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</si>
  <si>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</si>
  <si>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</si>
  <si>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</si>
  <si>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</si>
  <si>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</si>
  <si>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</si>
  <si>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</si>
  <si>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</si>
  <si>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</si>
  <si>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</si>
  <si>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</si>
  <si>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</si>
  <si>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</si>
  <si>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</si>
  <si>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</si>
  <si>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</si>
  <si>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</si>
  <si>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</si>
  <si>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</si>
  <si>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</si>
  <si>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</si>
  <si>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</si>
  <si>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</si>
  <si>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</si>
  <si>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</si>
  <si>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</si>
  <si>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</si>
  <si>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</si>
  <si>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</si>
  <si>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</si>
  <si>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</si>
  <si>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</si>
  <si>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</si>
  <si>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</si>
  <si>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</si>
  <si>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</si>
  <si>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</si>
  <si>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</si>
  <si>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</si>
  <si>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</si>
  <si>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</si>
  <si>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</si>
  <si>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</si>
  <si>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</si>
  <si>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</si>
  <si>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</si>
  <si>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</si>
  <si>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</si>
  <si>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</si>
  <si>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</si>
  <si>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</si>
  <si>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</si>
  <si>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</si>
  <si>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</si>
  <si>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</si>
  <si>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</si>
  <si>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</si>
  <si>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</si>
  <si>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</si>
  <si>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</si>
  <si>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</si>
  <si>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</si>
  <si>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</si>
  <si>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</si>
  <si>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</si>
  <si>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</si>
  <si>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</si>
  <si>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</si>
  <si>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</si>
  <si>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</si>
  <si>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</si>
  <si>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</si>
  <si>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</si>
  <si>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</si>
  <si>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</si>
  <si>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</si>
  <si>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</si>
  <si>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</si>
  <si>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</si>
  <si>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</si>
  <si>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</si>
  <si>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</si>
  <si>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</si>
  <si>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</si>
  <si>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</si>
  <si>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</si>
  <si>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</si>
  <si>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</si>
  <si>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</si>
  <si>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</si>
  <si>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</si>
  <si>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</si>
  <si>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</si>
  <si>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</si>
  <si>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</si>
  <si>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</si>
  <si>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</si>
  <si>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</si>
  <si>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</si>
  <si>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</si>
  <si>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</si>
  <si>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</si>
  <si>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</si>
  <si>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</si>
  <si>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</si>
  <si>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</si>
  <si>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</si>
  <si>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</si>
  <si>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</si>
  <si>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</si>
  <si>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</si>
  <si>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</si>
  <si>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</si>
  <si>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</si>
  <si>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</si>
  <si>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</si>
  <si>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</si>
  <si>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</si>
  <si>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</si>
  <si>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</si>
  <si>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</si>
  <si>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</si>
  <si>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</si>
  <si>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</si>
  <si>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</si>
  <si>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</si>
  <si>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</si>
  <si>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</si>
  <si>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</si>
  <si>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</si>
  <si>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</si>
  <si>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</si>
  <si>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</si>
  <si>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</si>
  <si>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</si>
  <si>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</si>
  <si>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</si>
  <si>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</si>
  <si>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</si>
  <si>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</si>
  <si>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</si>
  <si>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</si>
  <si>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</si>
  <si>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</si>
  <si>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</si>
  <si>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</si>
  <si>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</si>
  <si>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</si>
  <si>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</si>
  <si>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</si>
  <si>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</si>
  <si>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</si>
  <si>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</si>
  <si>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</si>
  <si>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</si>
  <si>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</si>
  <si>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</si>
  <si>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</si>
  <si>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</si>
  <si>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</si>
  <si>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</si>
  <si>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</si>
  <si>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</si>
  <si>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</si>
  <si>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</si>
  <si>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</si>
  <si>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</si>
  <si>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</si>
  <si>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</si>
  <si>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</si>
  <si>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</si>
  <si>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</si>
  <si>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</si>
  <si>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</si>
  <si>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</si>
  <si>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</si>
  <si>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</si>
  <si>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</si>
  <si>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</si>
  <si>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</si>
  <si>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</si>
  <si>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</si>
  <si>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</si>
  <si>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</si>
  <si>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</si>
  <si>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</si>
  <si>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</si>
  <si>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</si>
  <si>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</si>
  <si>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</si>
  <si>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</si>
  <si>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</si>
  <si>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</si>
  <si>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</si>
  <si>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</si>
  <si>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</si>
  <si>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</si>
  <si>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</si>
  <si>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</si>
  <si>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</si>
  <si>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</si>
  <si>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</si>
  <si>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</si>
  <si>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</si>
  <si>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</si>
  <si>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</si>
  <si>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</si>
  <si>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</si>
  <si>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</si>
  <si>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</si>
  <si>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</si>
  <si>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</si>
  <si>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</si>
  <si>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</si>
  <si>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</si>
  <si>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</si>
  <si>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</si>
  <si>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</si>
  <si>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</si>
  <si>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</si>
  <si>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</si>
  <si>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</si>
  <si>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</si>
  <si>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</si>
  <si>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</si>
  <si>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</si>
  <si>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</si>
  <si>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</si>
  <si>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</si>
  <si>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</si>
  <si>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</si>
  <si>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</si>
  <si>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</si>
  <si>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</si>
  <si>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</si>
  <si>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</si>
  <si>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</si>
  <si>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</si>
  <si>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</si>
  <si>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</si>
  <si>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</si>
  <si>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</si>
  <si>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</si>
  <si>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</si>
  <si>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</si>
  <si>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</si>
  <si>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</si>
  <si>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</si>
  <si>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</si>
  <si>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</si>
  <si>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</si>
  <si>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</si>
  <si>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</si>
  <si>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</si>
  <si>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</si>
  <si>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</si>
  <si>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</si>
  <si>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</si>
  <si>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</si>
  <si>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</si>
  <si>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</si>
  <si>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</si>
  <si>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</si>
  <si>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</si>
  <si>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</si>
  <si>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</si>
  <si>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</si>
  <si>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</si>
  <si>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</si>
  <si>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</si>
  <si>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</si>
  <si>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</si>
  <si>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</si>
  <si>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</si>
  <si>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</si>
  <si>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</si>
  <si>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</si>
  <si>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</si>
  <si>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</si>
  <si>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</si>
  <si>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</si>
  <si>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</si>
  <si>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</si>
  <si>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</si>
  <si>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</si>
  <si>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</si>
  <si>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</si>
  <si>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</si>
  <si>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</si>
  <si>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</si>
  <si>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</si>
  <si>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</si>
  <si>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</si>
  <si>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</si>
  <si>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</si>
  <si>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</si>
  <si>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</si>
  <si>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</si>
  <si>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</si>
  <si>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</si>
  <si>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</si>
  <si>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</si>
  <si>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</si>
  <si>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</si>
  <si>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</si>
  <si>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</si>
  <si>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</si>
  <si>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</si>
  <si>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</si>
  <si>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</si>
  <si>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</si>
  <si>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</si>
  <si>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</si>
  <si>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</si>
  <si>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</si>
  <si>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</si>
  <si>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</si>
  <si>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</si>
  <si>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</si>
  <si>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</si>
  <si>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</si>
  <si>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</si>
  <si>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</si>
  <si>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</si>
  <si>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</si>
  <si>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</si>
  <si>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</si>
  <si>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</si>
  <si>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</si>
  <si>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</si>
  <si>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</si>
  <si>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</si>
  <si>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</si>
  <si>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</si>
  <si>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</si>
  <si>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</si>
  <si>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</si>
  <si>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</si>
  <si>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</si>
  <si>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</si>
  <si>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</si>
  <si>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</si>
  <si>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</si>
  <si>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</si>
  <si>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</si>
  <si>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</si>
  <si>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</si>
  <si>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</si>
  <si>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</si>
  <si>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</si>
  <si>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</si>
  <si>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</si>
  <si>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</si>
  <si>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</si>
  <si>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</si>
  <si>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</si>
  <si>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</si>
  <si>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</si>
  <si>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</si>
  <si>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</si>
  <si>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</si>
  <si>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</si>
  <si>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</si>
  <si>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</si>
  <si>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</si>
  <si>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</si>
  <si>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</si>
  <si>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</si>
  <si>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</si>
  <si>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</si>
  <si>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</si>
  <si>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</si>
  <si>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</si>
  <si>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</si>
  <si>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</si>
  <si>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</si>
  <si>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</si>
  <si>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</si>
  <si>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</si>
  <si>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</si>
  <si>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</si>
  <si>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</si>
  <si>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</si>
  <si>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</si>
  <si>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</si>
  <si>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</si>
  <si>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</si>
  <si>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</si>
  <si>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</si>
  <si>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</si>
  <si>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</si>
  <si>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</si>
  <si>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</si>
  <si>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</si>
  <si>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</si>
  <si>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</si>
  <si>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</si>
  <si>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</si>
  <si>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</si>
  <si>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</si>
  <si>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</si>
  <si>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</si>
  <si>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</si>
  <si>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</si>
  <si>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</si>
  <si>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</si>
  <si>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</si>
  <si>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</si>
  <si>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</si>
  <si>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</si>
  <si>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</si>
  <si>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</si>
  <si>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</si>
  <si>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</si>
  <si>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</si>
  <si>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</si>
  <si>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</si>
  <si>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</si>
  <si>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</si>
  <si>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</si>
  <si>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</si>
  <si>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</si>
  <si>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</si>
  <si>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</si>
  <si>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</si>
  <si>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</si>
  <si>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</si>
  <si>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</si>
  <si>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</si>
  <si>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</si>
  <si>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</si>
  <si>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</si>
  <si>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</si>
  <si>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</si>
  <si>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</si>
  <si>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</si>
  <si>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</si>
  <si>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</si>
  <si>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</si>
  <si>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</si>
  <si>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</si>
  <si>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</si>
  <si>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</si>
  <si>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</si>
  <si>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</si>
  <si>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</si>
  <si>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</si>
  <si>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</si>
  <si>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</si>
  <si>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</si>
  <si>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</si>
  <si>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</si>
  <si>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</si>
  <si>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</si>
  <si>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</si>
  <si>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</si>
  <si>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</si>
  <si>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</si>
  <si>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</si>
  <si>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</si>
  <si>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</si>
  <si>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</si>
  <si>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</si>
  <si>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</si>
  <si>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</si>
  <si>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</si>
  <si>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</si>
  <si>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</si>
  <si>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</si>
  <si>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</si>
  <si>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</si>
  <si>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</si>
  <si>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</si>
  <si>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</si>
  <si>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</si>
  <si>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</si>
  <si>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</si>
  <si>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</si>
  <si>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</si>
  <si>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</si>
  <si>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</si>
  <si>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</si>
  <si>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</si>
  <si>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</si>
  <si>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</si>
  <si>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</si>
  <si>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</si>
  <si>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</si>
  <si>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</si>
  <si>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</si>
  <si>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</si>
  <si>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</si>
  <si>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</si>
  <si>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</si>
  <si>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</si>
  <si>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</si>
  <si>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</si>
  <si>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</si>
  <si>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</si>
  <si>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</si>
  <si>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</si>
  <si>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</si>
  <si>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</si>
  <si>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</si>
  <si>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</si>
  <si>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</si>
  <si>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</si>
  <si>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</si>
  <si>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</si>
  <si>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</si>
  <si>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</si>
  <si>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</si>
  <si>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</si>
  <si>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</si>
  <si>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</si>
  <si>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</si>
  <si>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</si>
  <si>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</si>
  <si>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</si>
  <si>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</si>
  <si>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</si>
  <si>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</si>
  <si>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</si>
  <si>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</si>
  <si>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</si>
  <si>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</si>
  <si>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</si>
  <si>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</si>
  <si>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</si>
  <si>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</si>
  <si>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</si>
  <si>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</si>
  <si>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</si>
  <si>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</si>
  <si>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</si>
  <si>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</si>
  <si>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</si>
  <si>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</si>
  <si>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</si>
  <si>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</si>
  <si>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</si>
  <si>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</si>
  <si>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</si>
  <si>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</si>
  <si>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</si>
  <si>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</si>
  <si>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</si>
  <si>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</si>
  <si>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</si>
  <si>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</si>
  <si>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</si>
  <si>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</si>
  <si>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</si>
  <si>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</si>
  <si>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</si>
  <si>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</si>
  <si>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</si>
  <si>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</si>
  <si>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</si>
  <si>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</si>
  <si>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</si>
  <si>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</si>
  <si>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</si>
  <si>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</si>
  <si>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</si>
  <si>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</si>
  <si>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</si>
  <si>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</si>
  <si>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</si>
  <si>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</si>
  <si>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</si>
  <si>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</si>
  <si>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</si>
  <si>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</si>
  <si>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</si>
  <si>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</si>
  <si>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</si>
  <si>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</si>
  <si>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</si>
  <si>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</si>
  <si>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</si>
  <si>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</si>
  <si>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</si>
  <si>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</si>
  <si>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</si>
  <si>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</si>
  <si>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</si>
  <si>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</si>
  <si>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</si>
  <si>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</si>
  <si>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</si>
  <si>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</si>
  <si>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</si>
  <si>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</si>
  <si>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</si>
  <si>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</si>
  <si>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</si>
  <si>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</si>
  <si>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</si>
  <si>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</si>
  <si>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</si>
  <si>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</si>
  <si>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</si>
  <si>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</si>
  <si>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</si>
  <si>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</si>
  <si>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</si>
  <si>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</si>
  <si>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</si>
  <si>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</si>
  <si>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</si>
  <si>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</si>
  <si>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</si>
  <si>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</si>
  <si>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</si>
  <si>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</si>
  <si>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</si>
  <si>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</si>
  <si>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</si>
  <si>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</si>
  <si>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</si>
  <si>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</si>
  <si>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</si>
  <si>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</si>
  <si>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</si>
  <si>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</si>
  <si>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</si>
  <si>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</si>
  <si>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</si>
  <si>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</si>
  <si>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</si>
  <si>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</si>
  <si>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</si>
  <si>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</si>
  <si>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</si>
  <si>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</si>
  <si>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</si>
  <si>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</si>
  <si>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</si>
  <si>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</si>
  <si>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</si>
  <si>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</si>
  <si>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</si>
  <si>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</si>
  <si>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</si>
  <si>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</si>
  <si>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</si>
  <si>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</si>
  <si>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</si>
  <si>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</si>
  <si>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</si>
  <si>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</si>
  <si>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</si>
  <si>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</si>
  <si>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</si>
  <si>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</si>
  <si>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</si>
  <si>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</si>
  <si>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</si>
  <si>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</si>
  <si>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</si>
  <si>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</si>
  <si>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</si>
  <si>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</si>
  <si>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</si>
  <si>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</si>
  <si>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</si>
  <si>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</si>
  <si>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</si>
  <si>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</si>
  <si>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</si>
  <si>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</si>
  <si>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</si>
  <si>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</si>
  <si>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</si>
  <si>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</si>
  <si>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</si>
  <si>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</si>
  <si>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</si>
  <si>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</si>
  <si>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</si>
  <si>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</si>
  <si>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</si>
  <si>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</si>
  <si>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</si>
  <si>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</si>
  <si>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</si>
  <si>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</si>
  <si>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</si>
  <si>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</si>
  <si>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</si>
  <si>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</si>
  <si>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</si>
  <si>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</si>
  <si>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</si>
  <si>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</si>
  <si>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</si>
  <si>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</si>
  <si>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</si>
  <si>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</si>
  <si>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</si>
  <si>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</si>
  <si>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</si>
  <si>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</si>
  <si>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</si>
  <si>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</si>
  <si>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</si>
  <si>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</si>
  <si>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</si>
  <si>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</si>
  <si>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</si>
  <si>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</si>
  <si>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</si>
  <si>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</si>
  <si>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</si>
  <si>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</si>
  <si>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</si>
  <si>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</si>
  <si>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</si>
  <si>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</si>
  <si>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</si>
  <si>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</si>
  <si>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</si>
  <si>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</si>
  <si>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</si>
  <si>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</si>
  <si>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</si>
  <si>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</si>
  <si>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</si>
  <si>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</si>
  <si>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</si>
  <si>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</si>
  <si>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</si>
  <si>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</si>
  <si>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</si>
  <si>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</si>
  <si>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</si>
  <si>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</si>
  <si>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</si>
  <si>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</si>
  <si>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</si>
  <si>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</si>
  <si>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</si>
  <si>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</si>
  <si>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</si>
  <si>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</si>
  <si>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</si>
  <si>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</si>
  <si>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</si>
  <si>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</si>
  <si>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</si>
  <si>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</si>
  <si>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</si>
  <si>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</si>
  <si>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</si>
  <si>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</si>
  <si>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</si>
  <si>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</si>
  <si>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</si>
  <si>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</si>
  <si>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</si>
  <si>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</si>
  <si>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</si>
  <si>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</si>
  <si>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</si>
  <si>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</si>
  <si>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</si>
  <si>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</si>
  <si>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</si>
  <si>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</si>
  <si>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</si>
  <si>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</si>
  <si>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</si>
  <si>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</si>
  <si>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</si>
  <si>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</si>
  <si>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</si>
  <si>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</si>
  <si>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</si>
  <si>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</si>
  <si>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</si>
  <si>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</si>
  <si>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</si>
  <si>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</si>
  <si>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</si>
  <si>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</si>
  <si>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</si>
  <si>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</si>
  <si>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</si>
  <si>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</si>
  <si>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</si>
  <si>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</si>
  <si>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</si>
  <si>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</si>
  <si>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</si>
  <si>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</si>
  <si>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</si>
  <si>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</si>
  <si>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</si>
  <si>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</si>
  <si>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</si>
  <si>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</si>
  <si>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</si>
  <si>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</si>
  <si>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</si>
  <si>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</si>
  <si>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</si>
  <si>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</si>
  <si>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</si>
  <si>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</si>
  <si>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</si>
  <si>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</si>
  <si>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</si>
  <si>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</si>
  <si>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</si>
  <si>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</si>
  <si>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</si>
  <si>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</si>
  <si>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</si>
  <si>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</si>
  <si>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</si>
  <si>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</si>
  <si>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</si>
  <si>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</si>
  <si>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</si>
  <si>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</si>
  <si>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</si>
  <si>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</si>
  <si>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</si>
  <si>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</si>
  <si>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</si>
  <si>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</si>
  <si>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</si>
  <si>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</si>
  <si>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</si>
  <si>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</si>
  <si>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</si>
  <si>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</si>
  <si>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</si>
  <si>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</si>
  <si>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</si>
  <si>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</si>
  <si>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</si>
  <si>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</si>
  <si>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</si>
  <si>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</si>
  <si>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</si>
  <si>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</si>
  <si>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</si>
  <si>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</si>
  <si>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</si>
  <si>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</si>
  <si>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</si>
  <si>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</si>
  <si>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</si>
  <si>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</si>
  <si>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</si>
  <si>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</si>
  <si>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</si>
  <si>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</si>
  <si>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</si>
  <si>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</si>
  <si>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</si>
  <si>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</si>
  <si>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</si>
  <si>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</si>
  <si>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</si>
  <si>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</si>
  <si>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</si>
  <si>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</si>
  <si>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</si>
  <si>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</si>
  <si>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</si>
  <si>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</si>
  <si>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</si>
  <si>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</si>
  <si>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</si>
  <si>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</si>
  <si>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</si>
  <si>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</si>
  <si>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</si>
  <si>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</si>
  <si>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</si>
  <si>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</si>
  <si>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</si>
  <si>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</si>
  <si>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</si>
  <si>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</si>
  <si>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</si>
  <si>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</si>
  <si>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</si>
  <si>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</si>
  <si>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</si>
  <si>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</si>
  <si>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</si>
  <si>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</si>
  <si>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</si>
  <si>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</si>
  <si>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</si>
  <si>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</si>
  <si>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</si>
  <si>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</si>
  <si>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</si>
  <si>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</si>
  <si>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</si>
  <si>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</si>
  <si>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</si>
  <si>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</si>
  <si>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</si>
  <si>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</si>
  <si>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</si>
  <si>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</si>
  <si>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</si>
  <si>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</si>
  <si>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</si>
  <si>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</si>
  <si>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</si>
  <si>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</si>
  <si>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</si>
  <si>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</si>
  <si>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</si>
  <si>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</si>
  <si>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</si>
  <si>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</si>
  <si>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</si>
  <si>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</si>
  <si>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</si>
  <si>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</si>
  <si>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</si>
  <si>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</si>
  <si>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</si>
  <si>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</si>
  <si>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</si>
  <si>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</si>
  <si>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</si>
  <si>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</si>
  <si>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</si>
  <si>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</si>
  <si>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</si>
  <si>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</si>
  <si>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</si>
  <si>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</si>
  <si>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</si>
  <si>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</si>
  <si>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</si>
  <si>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</si>
  <si>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</si>
  <si>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</si>
  <si>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</si>
  <si>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</si>
  <si>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</si>
  <si>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</si>
  <si>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</si>
  <si>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</si>
  <si>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</si>
  <si>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</si>
  <si>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</si>
  <si>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</si>
  <si>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</si>
  <si>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</si>
  <si>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</si>
  <si>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</si>
  <si>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</si>
  <si>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</si>
  <si>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</si>
  <si>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</si>
  <si>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</si>
  <si>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</si>
  <si>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</si>
  <si>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</si>
  <si>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</si>
  <si>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</si>
  <si>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</si>
  <si>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</si>
  <si>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</si>
  <si>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</si>
  <si>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</si>
  <si>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</si>
  <si>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</si>
  <si>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</si>
  <si>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</si>
  <si>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</si>
  <si>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</si>
  <si>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</si>
  <si>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</si>
  <si>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</si>
  <si>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</si>
  <si>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</si>
  <si>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</si>
  <si>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</si>
  <si>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</si>
  <si>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</si>
  <si>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</si>
  <si>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</si>
  <si>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</si>
  <si>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</si>
  <si>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</si>
  <si>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</si>
  <si>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</si>
  <si>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</si>
  <si>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</si>
  <si>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</si>
  <si>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</si>
  <si>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</si>
  <si>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</si>
  <si>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</si>
  <si>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</si>
  <si>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</si>
  <si>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</si>
  <si>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</si>
  <si>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</si>
  <si>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</si>
  <si>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</si>
  <si>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</si>
  <si>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</si>
  <si>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</si>
  <si>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</si>
  <si>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</si>
  <si>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</si>
  <si>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</si>
  <si>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</si>
  <si>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</si>
  <si>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</si>
  <si>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</si>
  <si>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</si>
  <si>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</si>
  <si>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</si>
  <si>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</si>
  <si>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</si>
  <si>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</si>
  <si>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</si>
  <si>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</si>
  <si>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</si>
  <si>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</si>
  <si>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</si>
  <si>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</si>
  <si>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</si>
  <si>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</si>
  <si>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</si>
  <si>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</si>
  <si>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</si>
  <si>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</si>
  <si>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</si>
  <si>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</si>
  <si>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</si>
  <si>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</si>
  <si>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</si>
  <si>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</si>
  <si>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</si>
  <si>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</si>
  <si>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</si>
  <si>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</si>
  <si>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</si>
  <si>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</si>
  <si>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</si>
  <si>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</si>
  <si>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</si>
  <si>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</si>
  <si>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</si>
  <si>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</si>
  <si>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</si>
  <si>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</si>
  <si>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</si>
  <si>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</si>
  <si>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</si>
  <si>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</si>
  <si>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</si>
  <si>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</si>
  <si>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</si>
  <si>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</si>
  <si>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</si>
  <si>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</si>
  <si>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</si>
  <si>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</si>
  <si>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</si>
  <si>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</si>
  <si>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</si>
  <si>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</si>
  <si>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</si>
  <si>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</si>
  <si>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</si>
  <si>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</si>
  <si>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</si>
  <si>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</si>
  <si>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</si>
  <si>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</si>
  <si>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</si>
  <si>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</si>
  <si>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</si>
  <si>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</si>
  <si>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</si>
  <si>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</si>
  <si>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</si>
  <si>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</si>
  <si>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</si>
  <si>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</si>
  <si>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</si>
  <si>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</si>
  <si>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</si>
  <si>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</si>
  <si>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</si>
  <si>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</si>
  <si>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</si>
  <si>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</si>
  <si>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</si>
  <si>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</si>
  <si>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</si>
  <si>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</si>
  <si>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</si>
  <si>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</si>
  <si>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</si>
  <si>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</si>
  <si>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</si>
  <si>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</si>
  <si>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</si>
  <si>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</si>
  <si>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</si>
  <si>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</si>
  <si>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</si>
  <si>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</si>
  <si>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</si>
  <si>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</si>
  <si>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</si>
  <si>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</si>
  <si>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</si>
  <si>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</si>
  <si>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</si>
  <si>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</si>
  <si>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</si>
  <si>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</si>
  <si>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</si>
  <si>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</si>
  <si>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</si>
  <si>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</si>
  <si>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</si>
  <si>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</si>
  <si>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</si>
  <si>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</si>
  <si>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</si>
  <si>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</si>
  <si>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</si>
  <si>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</si>
  <si>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</si>
  <si>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</si>
  <si>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</si>
  <si>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</si>
  <si>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</si>
  <si>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</si>
  <si>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</si>
  <si>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</si>
  <si>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</si>
  <si>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</si>
  <si>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</si>
  <si>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</si>
  <si>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</si>
  <si>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</si>
  <si>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</si>
  <si>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</si>
  <si>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</si>
  <si>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</si>
  <si>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</si>
  <si>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</si>
  <si>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</si>
  <si>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</si>
  <si>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</si>
  <si>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</si>
  <si>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</si>
  <si>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</si>
  <si>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</si>
  <si>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</si>
  <si>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</si>
  <si>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</si>
  <si>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</si>
  <si>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</si>
  <si>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</si>
  <si>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</si>
  <si>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</si>
  <si>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</si>
  <si>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</si>
  <si>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</si>
  <si>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</si>
  <si>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</si>
  <si>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</si>
  <si>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</si>
  <si>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</si>
  <si>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</si>
  <si>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</si>
  <si>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</si>
  <si>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</si>
  <si>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</si>
  <si>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</si>
  <si>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</si>
  <si>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</si>
  <si>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</si>
  <si>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</si>
  <si>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</si>
  <si>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</si>
  <si>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</si>
  <si>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</si>
  <si>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</si>
  <si>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</si>
  <si>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</si>
  <si>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</si>
  <si>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</si>
  <si>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</si>
  <si>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</si>
  <si>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</si>
  <si>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</si>
  <si>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</si>
  <si>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</si>
  <si>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</si>
  <si>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</si>
  <si>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</si>
  <si>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</si>
  <si>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</si>
  <si>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</si>
  <si>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</si>
  <si>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</si>
  <si>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</si>
  <si>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</si>
  <si>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</si>
  <si>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</si>
  <si>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</si>
  <si>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</si>
  <si>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</si>
  <si>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</si>
  <si>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</si>
  <si>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</si>
  <si>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</si>
  <si>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</si>
  <si>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</si>
  <si>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</si>
  <si>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</si>
  <si>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</si>
  <si>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</si>
  <si>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</si>
  <si>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</si>
  <si>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</si>
  <si>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</si>
  <si>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</si>
  <si>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</si>
  <si>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</si>
  <si>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</si>
  <si>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</si>
  <si>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</si>
  <si>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</si>
  <si>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</si>
  <si>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</si>
  <si>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</si>
  <si>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</si>
  <si>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</si>
  <si>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</si>
  <si>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</si>
  <si>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</si>
  <si>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</si>
  <si>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</si>
  <si>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</si>
  <si>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</si>
  <si>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</si>
  <si>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</si>
  <si>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</si>
  <si>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</si>
  <si>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</si>
  <si>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</si>
  <si>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</si>
  <si>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</si>
  <si>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</si>
  <si>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</si>
  <si>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</si>
  <si>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</si>
  <si>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</si>
  <si>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</si>
  <si>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</si>
  <si>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</si>
  <si>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</si>
  <si>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</si>
  <si>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</si>
  <si>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</si>
  <si>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</si>
  <si>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</si>
  <si>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</si>
  <si>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</si>
  <si>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</si>
  <si>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</si>
  <si>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</si>
  <si>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</si>
  <si>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</si>
  <si>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</si>
  <si>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</si>
  <si>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</si>
  <si>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</si>
  <si>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</si>
  <si>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</si>
  <si>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</si>
  <si>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</si>
  <si>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</si>
  <si>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</si>
  <si>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</si>
  <si>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</si>
  <si>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</si>
  <si>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</si>
  <si>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</si>
  <si>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</si>
  <si>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</si>
  <si>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</si>
  <si>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</si>
  <si>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</si>
  <si>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</si>
  <si>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</si>
  <si>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</si>
  <si>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</si>
  <si>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</si>
  <si>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</si>
  <si>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</si>
  <si>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</si>
  <si>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</si>
  <si>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</si>
  <si>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</si>
  <si>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</si>
  <si>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</si>
  <si>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</si>
  <si>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</si>
  <si>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</si>
  <si>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</si>
  <si>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</si>
  <si>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</si>
  <si>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</si>
  <si>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</si>
  <si>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</si>
  <si>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</si>
  <si>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</si>
  <si>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</si>
  <si>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</si>
  <si>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</si>
  <si>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</si>
  <si>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</si>
  <si>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</si>
  <si>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</si>
  <si>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</si>
  <si>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</si>
  <si>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</si>
  <si>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</si>
  <si>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</si>
  <si>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</si>
  <si>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</si>
  <si>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</si>
  <si>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</si>
  <si>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</si>
  <si>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</si>
  <si>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</si>
  <si>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</si>
  <si>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</si>
  <si>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</si>
  <si>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</si>
  <si>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</si>
  <si>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</si>
  <si>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</si>
  <si>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</si>
  <si>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</si>
  <si>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</si>
  <si>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</si>
  <si>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</si>
  <si>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</si>
  <si>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</si>
  <si>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</si>
  <si>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</si>
  <si>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</si>
  <si>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</si>
  <si>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</si>
  <si>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</si>
  <si>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</si>
  <si>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</si>
  <si>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</si>
  <si>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</si>
  <si>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</si>
  <si>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</si>
  <si>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</si>
  <si>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</si>
  <si>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</si>
  <si>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</si>
  <si>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</si>
  <si>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</si>
  <si>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</si>
  <si>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</si>
  <si>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</si>
  <si>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</si>
  <si>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</si>
  <si>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</si>
  <si>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</si>
  <si>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</si>
  <si>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</si>
  <si>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</si>
  <si>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</si>
  <si>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</si>
  <si>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</si>
  <si>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</si>
  <si>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</si>
  <si>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</si>
  <si>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</si>
  <si>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</si>
  <si>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</si>
  <si>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</si>
  <si>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</si>
  <si>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</si>
  <si>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</si>
  <si>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</si>
  <si>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</si>
  <si>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</si>
  <si>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</si>
  <si>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</si>
  <si>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</si>
  <si>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</si>
  <si>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</si>
  <si>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</si>
  <si>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</si>
  <si>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</si>
  <si>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</si>
  <si>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</si>
  <si>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</si>
  <si>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</si>
  <si>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</si>
  <si>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</si>
  <si>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</si>
  <si>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</si>
  <si>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</si>
  <si>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</si>
  <si>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</si>
  <si>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</si>
  <si>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</si>
  <si>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</si>
  <si>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</si>
  <si>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</si>
  <si>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</si>
  <si>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</si>
  <si>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</si>
  <si>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</si>
  <si>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</si>
  <si>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</si>
  <si>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</si>
  <si>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</si>
  <si>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</si>
  <si>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</si>
  <si>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</si>
  <si>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</si>
  <si>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</si>
  <si>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</si>
  <si>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</si>
  <si>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</si>
  <si>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</si>
  <si>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</si>
  <si>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</si>
  <si>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</si>
  <si>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</si>
  <si>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</si>
  <si>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</si>
  <si>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</si>
  <si>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</si>
  <si>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</si>
  <si>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</si>
  <si>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</si>
  <si>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</si>
  <si>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</si>
  <si>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</si>
  <si>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</si>
  <si>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</si>
  <si>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</si>
  <si>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</si>
  <si>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</si>
  <si>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</si>
  <si>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</si>
  <si>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</si>
  <si>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</si>
  <si>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</si>
  <si>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</si>
  <si>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</si>
  <si>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</si>
  <si>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</si>
  <si>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</si>
  <si>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</si>
  <si>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</si>
  <si>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</si>
  <si>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</si>
  <si>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</si>
  <si>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</si>
  <si>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</si>
  <si>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</si>
  <si>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</si>
  <si>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</si>
  <si>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</si>
  <si>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</si>
  <si>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</si>
  <si>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</si>
  <si>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</si>
  <si>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</si>
  <si>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</si>
  <si>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</si>
  <si>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</si>
  <si>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</si>
  <si>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</si>
  <si>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</si>
  <si>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</si>
  <si>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</si>
  <si>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</si>
  <si>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</si>
  <si>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</si>
  <si>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</si>
  <si>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</si>
  <si>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</si>
  <si>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</si>
  <si>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</si>
  <si>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</si>
  <si>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</si>
  <si>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</si>
  <si>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</si>
  <si>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</si>
  <si>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</si>
  <si>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</si>
  <si>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</si>
  <si>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</si>
  <si>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</si>
  <si>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</si>
  <si>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</si>
  <si>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</si>
  <si>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</si>
  <si>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</si>
  <si>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</si>
  <si>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</si>
  <si>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</si>
  <si>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</si>
  <si>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</si>
  <si>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</si>
  <si>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</si>
  <si>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</si>
  <si>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</si>
  <si>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</si>
  <si>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</si>
  <si>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</si>
  <si>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</si>
  <si>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</si>
  <si>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</si>
  <si>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</si>
  <si>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</si>
  <si>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</si>
  <si>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</si>
  <si>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</si>
  <si>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</si>
  <si>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</si>
  <si>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</si>
  <si>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</si>
  <si>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</si>
  <si>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</si>
  <si>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</si>
  <si>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</si>
  <si>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</si>
  <si>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</si>
  <si>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</si>
  <si>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</si>
  <si>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</si>
  <si>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</si>
  <si>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</si>
  <si>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</si>
  <si>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</si>
  <si>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</si>
  <si>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</si>
  <si>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</si>
  <si>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</si>
  <si>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</si>
  <si>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</si>
  <si>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</si>
  <si>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</si>
  <si>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</si>
  <si>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</si>
  <si>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</si>
  <si>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</si>
  <si>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</si>
  <si>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</si>
  <si>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</si>
  <si>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</si>
  <si>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</si>
  <si>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</si>
  <si>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</si>
  <si>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</si>
  <si>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</si>
  <si>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</si>
  <si>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</si>
  <si>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</si>
  <si>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</si>
  <si>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</si>
  <si>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</si>
  <si>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</si>
  <si>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</si>
  <si>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</si>
  <si>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</si>
  <si>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</si>
  <si>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</si>
  <si>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</si>
  <si>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</si>
  <si>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</si>
  <si>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</si>
  <si>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</si>
  <si>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</si>
  <si>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</si>
  <si>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</si>
  <si>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</si>
  <si>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</si>
  <si>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</si>
  <si>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</si>
  <si>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</si>
  <si>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</si>
  <si>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</si>
  <si>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</si>
  <si>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</si>
  <si>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</si>
  <si>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</si>
  <si>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</si>
  <si>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</si>
  <si>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</si>
  <si>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</si>
  <si>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</si>
  <si>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</si>
  <si>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</si>
  <si>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</si>
  <si>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</si>
  <si>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</si>
  <si>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</si>
  <si>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</si>
  <si>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</si>
  <si>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</si>
  <si>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</si>
  <si>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</si>
  <si>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</si>
  <si>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</si>
  <si>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</si>
  <si>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</si>
  <si>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</si>
  <si>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</si>
  <si>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</si>
  <si>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</si>
  <si>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</si>
  <si>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</si>
  <si>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</si>
  <si>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</si>
  <si>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</si>
  <si>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</si>
  <si>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</si>
  <si>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</si>
  <si>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</si>
  <si>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</si>
  <si>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</si>
  <si>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</si>
  <si>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</si>
  <si>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</si>
  <si>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</si>
  <si>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</si>
  <si>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</si>
  <si>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</si>
  <si>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</si>
  <si>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</si>
  <si>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</si>
  <si>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</si>
  <si>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</si>
  <si>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</si>
  <si>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</si>
  <si>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</si>
  <si>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</si>
  <si>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</si>
  <si>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</si>
  <si>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</si>
  <si>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</si>
  <si>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</si>
  <si>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</si>
  <si>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</si>
  <si>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</si>
  <si>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</si>
  <si>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</si>
  <si>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</si>
  <si>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</si>
  <si>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</si>
  <si>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</si>
  <si>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</si>
  <si>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</si>
  <si>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</si>
  <si>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</si>
  <si>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</si>
  <si>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</si>
  <si>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</si>
  <si>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</si>
  <si>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</si>
  <si>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</si>
  <si>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</si>
  <si>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</si>
  <si>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</si>
  <si>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</si>
  <si>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</si>
  <si>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</si>
  <si>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</si>
  <si>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</si>
  <si>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</si>
  <si>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</si>
  <si>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</si>
  <si>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</si>
  <si>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</si>
  <si>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</si>
  <si>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</si>
  <si>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</si>
  <si>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</si>
  <si>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</si>
  <si>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</si>
  <si>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</si>
  <si>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</si>
  <si>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</si>
  <si>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</si>
  <si>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</si>
  <si>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</si>
  <si>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</si>
  <si>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</si>
  <si>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</si>
  <si>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</si>
  <si>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</si>
  <si>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</si>
  <si>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</si>
  <si>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</si>
  <si>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</si>
  <si>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</si>
  <si>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</si>
  <si>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</si>
  <si>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</si>
  <si>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</si>
  <si>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</si>
  <si>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</si>
  <si>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</si>
  <si>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</si>
  <si>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</si>
  <si>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</si>
  <si>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</si>
  <si>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</si>
  <si>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</si>
  <si>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</si>
  <si>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</si>
  <si>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</si>
  <si>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</si>
  <si>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</si>
  <si>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</si>
  <si>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</si>
  <si>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</si>
  <si>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</si>
  <si>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</si>
  <si>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</si>
  <si>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</si>
  <si>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</si>
  <si>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</si>
  <si>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</si>
  <si>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</si>
  <si>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</si>
  <si>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</si>
  <si>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</si>
  <si>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</si>
  <si>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</si>
  <si>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</si>
  <si>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</si>
  <si>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</si>
  <si>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</si>
  <si>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</si>
  <si>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</si>
  <si>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</si>
  <si>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</si>
  <si>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</si>
  <si>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</si>
  <si>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</si>
  <si>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</si>
  <si>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</si>
  <si>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</si>
  <si>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</si>
  <si>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</si>
  <si>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</si>
  <si>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</si>
  <si>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</si>
  <si>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</si>
  <si>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</si>
  <si>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</si>
  <si>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</si>
  <si>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</si>
  <si>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</si>
  <si>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</si>
  <si>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</si>
  <si>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</si>
  <si>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</si>
  <si>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</si>
  <si>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</si>
  <si>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</si>
  <si>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</si>
  <si>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</si>
  <si>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</si>
  <si>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</si>
  <si>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</si>
  <si>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</si>
  <si>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</si>
  <si>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</si>
  <si>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</si>
  <si>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</si>
  <si>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</si>
  <si>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</si>
  <si>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</si>
  <si>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</si>
  <si>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</si>
  <si>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</si>
  <si>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</si>
  <si>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</si>
  <si>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</si>
  <si>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</si>
  <si>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</si>
  <si>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</si>
  <si>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</si>
  <si>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</si>
  <si>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</si>
  <si>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</si>
  <si>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</si>
  <si>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</si>
  <si>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</si>
  <si>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</si>
  <si>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</si>
  <si>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</si>
  <si>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</si>
  <si>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</si>
  <si>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</si>
  <si>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</si>
  <si>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</si>
  <si>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</si>
  <si>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</si>
  <si>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</si>
  <si>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</si>
  <si>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</si>
  <si>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</si>
  <si>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</si>
  <si>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</si>
  <si>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</si>
  <si>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</si>
  <si>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</si>
  <si>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</si>
  <si>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</si>
  <si>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</si>
  <si>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</si>
  <si>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</si>
  <si>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</si>
  <si>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</si>
  <si>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</si>
  <si>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</si>
  <si>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</si>
  <si>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</si>
  <si>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</si>
  <si>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</si>
  <si>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</si>
  <si>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</si>
  <si>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</si>
  <si>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</si>
  <si>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</si>
  <si>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</si>
  <si>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</si>
  <si>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</si>
  <si>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</si>
  <si>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</si>
  <si>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</si>
  <si>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</si>
  <si>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</si>
  <si>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</si>
  <si>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</si>
  <si>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</si>
  <si>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</si>
  <si>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</si>
  <si>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</si>
  <si>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</si>
  <si>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</si>
  <si>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</si>
  <si>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</si>
  <si>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</si>
  <si>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</si>
  <si>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</si>
  <si>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</si>
  <si>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</si>
  <si>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</si>
  <si>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</si>
  <si>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</si>
  <si>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</si>
  <si>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</si>
  <si>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</si>
  <si>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</si>
  <si>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</si>
  <si>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</si>
  <si>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</si>
  <si>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</si>
  <si>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</si>
  <si>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</si>
  <si>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</si>
  <si>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</si>
  <si>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</si>
  <si>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</si>
  <si>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</si>
  <si>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</si>
  <si>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</si>
  <si>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</si>
  <si>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</si>
  <si>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</si>
  <si>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</si>
  <si>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</si>
  <si>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</si>
  <si>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</si>
  <si>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</si>
  <si>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</si>
  <si>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</si>
  <si>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</si>
  <si>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</si>
  <si>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</si>
  <si>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</si>
  <si>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</si>
  <si>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</si>
  <si>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</si>
  <si>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</si>
  <si>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</si>
  <si>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</si>
  <si>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</si>
  <si>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</si>
  <si>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</si>
  <si>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</si>
  <si>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</si>
  <si>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</si>
  <si>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</si>
  <si>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</si>
  <si>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</si>
  <si>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</si>
  <si>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</si>
  <si>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</si>
  <si>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</si>
  <si>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</si>
  <si>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</si>
  <si>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</si>
  <si>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</si>
  <si>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</si>
  <si>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</si>
  <si>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</si>
  <si>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</si>
  <si>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</si>
  <si>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</si>
  <si>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</si>
  <si>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</si>
  <si>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</si>
  <si>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</si>
  <si>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</si>
  <si>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</si>
  <si>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</si>
  <si>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</si>
  <si>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</si>
  <si>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</si>
  <si>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</si>
  <si>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</si>
  <si>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</si>
  <si>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</si>
  <si>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</si>
  <si>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</si>
  <si>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</si>
  <si>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</si>
  <si>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</si>
  <si>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</si>
  <si>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</si>
  <si>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</si>
  <si>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</si>
  <si>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</si>
  <si>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</si>
  <si>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</si>
  <si>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</si>
  <si>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</si>
  <si>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</si>
  <si>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</si>
  <si>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</si>
  <si>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</si>
  <si>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</si>
  <si>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</si>
  <si>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</si>
  <si>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</si>
  <si>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</si>
  <si>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</si>
  <si>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</si>
  <si>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</si>
  <si>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</si>
  <si>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</si>
  <si>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</si>
  <si>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</si>
  <si>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</si>
  <si>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</si>
  <si>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</si>
  <si>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</si>
  <si>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</si>
  <si>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</si>
  <si>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</si>
  <si>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</si>
  <si>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</si>
  <si>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</si>
  <si>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</si>
  <si>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</si>
  <si>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</si>
  <si>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</si>
  <si>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</si>
  <si>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</si>
  <si>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</si>
  <si>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</si>
  <si>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</si>
  <si>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</si>
  <si>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</si>
  <si>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</si>
  <si>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</si>
  <si>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</si>
  <si>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</si>
  <si>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</si>
  <si>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</si>
  <si>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</si>
  <si>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</si>
  <si>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</si>
  <si>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</si>
  <si>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</si>
  <si>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</si>
  <si>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</si>
  <si>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</si>
  <si>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</si>
  <si>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</si>
  <si>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</si>
  <si>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</si>
  <si>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</si>
  <si>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</si>
  <si>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</si>
  <si>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</si>
  <si>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</si>
  <si>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</si>
  <si>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</si>
  <si>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</si>
  <si>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</si>
  <si>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</si>
  <si>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</si>
  <si>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</si>
  <si>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</si>
  <si>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</si>
  <si>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</si>
  <si>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</si>
  <si>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</si>
  <si>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</si>
  <si>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</si>
  <si>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</si>
  <si>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</si>
  <si>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</si>
  <si>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</si>
  <si>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</si>
  <si>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</si>
  <si>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</si>
  <si>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</si>
  <si>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</si>
  <si>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</si>
  <si>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</si>
  <si>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</si>
  <si>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</si>
  <si>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</si>
  <si>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</si>
  <si>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</si>
  <si>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</si>
  <si>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</si>
  <si>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</si>
  <si>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</si>
  <si>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</si>
  <si>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</si>
  <si>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</si>
  <si>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</si>
  <si>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</si>
  <si>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</si>
  <si>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</si>
  <si>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</si>
  <si>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</si>
  <si>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</si>
  <si>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</si>
  <si>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</si>
  <si>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</si>
  <si>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</si>
  <si>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</si>
  <si>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</si>
  <si>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</si>
  <si>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</si>
  <si>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</si>
  <si>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</si>
  <si>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</si>
  <si>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</si>
  <si>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</si>
  <si>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</si>
  <si>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</si>
  <si>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</si>
  <si>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</si>
  <si>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</si>
  <si>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</si>
  <si>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</si>
  <si>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</si>
  <si>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</si>
  <si>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</si>
  <si>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</si>
  <si>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</si>
  <si>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</si>
  <si>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</si>
  <si>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</si>
  <si>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</si>
  <si>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</si>
  <si>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</si>
  <si>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</si>
  <si>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</si>
  <si>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</si>
  <si>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</si>
  <si>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</si>
  <si>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</si>
  <si>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</si>
  <si>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</si>
  <si>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</si>
  <si>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</si>
  <si>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</si>
  <si>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</si>
  <si>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</si>
  <si>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</si>
  <si>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</si>
  <si>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</si>
  <si>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</si>
  <si>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</si>
  <si>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</si>
  <si>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</si>
  <si>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</si>
  <si>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</si>
  <si>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</si>
  <si>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</si>
  <si>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</si>
  <si>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</si>
  <si>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</si>
  <si>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</si>
  <si>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</si>
  <si>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</si>
  <si>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</si>
  <si>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</si>
  <si>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</si>
  <si>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</si>
  <si>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</si>
  <si>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</si>
  <si>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</si>
  <si>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</si>
  <si>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</si>
  <si>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</si>
  <si>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</si>
  <si>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</si>
  <si>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</si>
  <si>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</si>
  <si>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</si>
  <si>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</si>
  <si>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</si>
  <si>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</si>
  <si>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</si>
  <si>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</si>
  <si>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</si>
  <si>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</si>
  <si>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</si>
  <si>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</si>
  <si>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</si>
  <si>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</si>
  <si>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</si>
  <si>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</si>
  <si>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</si>
  <si>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</si>
  <si>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</si>
  <si>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</si>
  <si>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</si>
  <si>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</si>
  <si>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</si>
  <si>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</si>
  <si>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</si>
  <si>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</si>
  <si>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</si>
  <si>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</si>
  <si>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</si>
  <si>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</si>
  <si>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</si>
  <si>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</si>
  <si>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</si>
  <si>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</si>
  <si>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</si>
  <si>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</si>
  <si>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</si>
  <si>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</si>
  <si>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</si>
  <si>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</si>
  <si>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</si>
  <si>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</si>
  <si>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</si>
  <si>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</si>
  <si>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</si>
  <si>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</si>
  <si>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</si>
  <si>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</si>
  <si>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</si>
  <si>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</si>
  <si>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</si>
  <si>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</si>
  <si>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</si>
  <si>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</si>
  <si>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</si>
  <si>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</si>
  <si>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</si>
  <si>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</si>
  <si>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</si>
  <si>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</si>
  <si>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</si>
  <si>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</si>
  <si>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</si>
  <si>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</si>
  <si>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</si>
  <si>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</si>
  <si>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</si>
  <si>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</si>
  <si>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</si>
  <si>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</si>
  <si>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</si>
  <si>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</si>
  <si>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</si>
  <si>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</si>
  <si>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</si>
  <si>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</si>
  <si>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</si>
  <si>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</si>
  <si>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</si>
  <si>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</si>
  <si>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</si>
  <si>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</si>
  <si>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</si>
  <si>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</si>
  <si>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</si>
  <si>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</si>
  <si>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</si>
  <si>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</si>
  <si>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</si>
  <si>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</si>
  <si>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</si>
  <si>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</si>
  <si>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</si>
  <si>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</si>
  <si>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</si>
  <si>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</si>
  <si>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</si>
  <si>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</si>
  <si>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</si>
  <si>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</si>
  <si>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</si>
  <si>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</si>
  <si>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</si>
  <si>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</si>
  <si>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</si>
  <si>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</si>
  <si>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</si>
  <si>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</si>
  <si>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</si>
  <si>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</si>
  <si>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</si>
  <si>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</si>
  <si>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</si>
  <si>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</si>
  <si>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</si>
  <si>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</si>
  <si>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</si>
  <si>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</si>
  <si>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</si>
  <si>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</si>
  <si>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</si>
  <si>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</si>
  <si>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</si>
  <si>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</si>
  <si>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</si>
  <si>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</si>
  <si>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</si>
  <si>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</si>
  <si>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</si>
  <si>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</si>
  <si>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</si>
  <si>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</si>
  <si>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</si>
  <si>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</si>
  <si>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</si>
  <si>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</si>
  <si>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</si>
  <si>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</si>
  <si>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</si>
  <si>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</si>
  <si>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</si>
  <si>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</si>
  <si>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</si>
  <si>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</si>
  <si>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</si>
  <si>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</si>
  <si>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</si>
  <si>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</si>
  <si>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</si>
  <si>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</si>
  <si>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</si>
  <si>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</si>
  <si>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</si>
  <si>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</si>
  <si>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</si>
  <si>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</si>
  <si>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</si>
  <si>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</si>
  <si>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</si>
  <si>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</si>
  <si>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</si>
  <si>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</si>
  <si>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</si>
  <si>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</si>
  <si>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</si>
  <si>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</si>
  <si>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</si>
  <si>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</si>
  <si>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</si>
  <si>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</si>
  <si>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</si>
  <si>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</si>
  <si>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</si>
  <si>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</si>
  <si>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</si>
  <si>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</si>
  <si>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</si>
  <si>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</si>
  <si>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</si>
  <si>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</si>
  <si>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</si>
  <si>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</si>
  <si>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</si>
  <si>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</si>
  <si>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</si>
  <si>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</si>
  <si>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</si>
  <si>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</si>
  <si>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</si>
  <si>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</si>
  <si>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</si>
  <si>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</si>
  <si>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</si>
  <si>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</si>
  <si>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</si>
  <si>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</si>
  <si>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</si>
  <si>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</si>
  <si>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</si>
  <si>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</si>
  <si>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</si>
  <si>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</si>
  <si>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</si>
  <si>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</si>
  <si>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</si>
  <si>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</si>
  <si>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</si>
  <si>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</si>
  <si>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</si>
  <si>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</si>
  <si>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</si>
  <si>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</si>
  <si>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</si>
  <si>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</si>
  <si>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</si>
  <si>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</si>
  <si>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</si>
  <si>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</si>
  <si>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</si>
  <si>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</si>
  <si>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</si>
  <si>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</si>
  <si>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</si>
  <si>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</si>
  <si>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</si>
  <si>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</si>
  <si>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</si>
  <si>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</si>
  <si>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</si>
  <si>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</si>
  <si>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</si>
  <si>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</si>
  <si>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</si>
  <si>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</si>
  <si>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</si>
  <si>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</si>
  <si>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</si>
  <si>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</si>
  <si>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</si>
  <si>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</si>
  <si>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</si>
  <si>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</si>
  <si>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</si>
  <si>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</si>
  <si>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</si>
  <si>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</si>
  <si>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</si>
  <si>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</si>
  <si>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</si>
  <si>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</si>
  <si>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</si>
  <si>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</si>
  <si>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</si>
  <si>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</si>
  <si>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</si>
  <si>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</si>
  <si>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</si>
  <si>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</si>
  <si>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</si>
  <si>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</si>
  <si>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</si>
  <si>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</si>
  <si>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</si>
  <si>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</si>
  <si>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</si>
  <si>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</si>
  <si>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</si>
  <si>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</si>
  <si>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</si>
  <si>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</si>
  <si>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</si>
  <si>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</si>
  <si>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</si>
  <si>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</si>
  <si>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</si>
  <si>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</si>
  <si>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</si>
  <si>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</si>
  <si>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</si>
  <si>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</si>
  <si>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</si>
  <si>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</si>
  <si>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</si>
  <si>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</si>
  <si>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</si>
  <si>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</si>
  <si>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</si>
  <si>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</si>
  <si>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</si>
  <si>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</si>
  <si>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</si>
  <si>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</si>
  <si>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</si>
  <si>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</si>
  <si>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</si>
  <si>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</si>
  <si>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</si>
  <si>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</si>
  <si>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</si>
  <si>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</si>
  <si>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</si>
  <si>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</si>
  <si>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</si>
  <si>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</si>
  <si>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</si>
  <si>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</si>
  <si>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</si>
  <si>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</si>
  <si>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</si>
  <si>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</si>
  <si>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</si>
  <si>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</si>
  <si>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</si>
  <si>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</si>
  <si>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</si>
  <si>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</si>
  <si>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</si>
  <si>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</si>
  <si>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</si>
  <si>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</si>
  <si>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</si>
  <si>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</si>
  <si>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</si>
  <si>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</si>
  <si>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</si>
  <si>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</si>
  <si>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</si>
  <si>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</si>
  <si>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</si>
  <si>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</si>
  <si>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</si>
  <si>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</si>
  <si>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</si>
  <si>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</si>
  <si>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</si>
  <si>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</si>
  <si>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</si>
  <si>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</si>
  <si>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</si>
  <si>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</si>
  <si>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</si>
  <si>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</si>
  <si>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</si>
  <si>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</si>
  <si>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</si>
  <si>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</si>
  <si>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</si>
  <si>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</si>
  <si>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</si>
  <si>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</si>
  <si>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</si>
  <si>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</si>
  <si>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</si>
  <si>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</si>
  <si>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</si>
  <si>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</si>
  <si>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</si>
  <si>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</si>
  <si>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</si>
  <si>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</si>
  <si>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</si>
  <si>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</si>
  <si>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</si>
  <si>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</si>
  <si>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</si>
  <si>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</si>
  <si>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</si>
  <si>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</si>
  <si>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</si>
  <si>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</si>
  <si>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</si>
  <si>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</si>
  <si>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</si>
  <si>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</si>
  <si>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</si>
  <si>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</si>
  <si>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</si>
  <si>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</si>
  <si>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</si>
  <si>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</si>
  <si>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</si>
  <si>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</si>
  <si>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</si>
  <si>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</si>
  <si>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</si>
  <si>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</si>
  <si>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</si>
  <si>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</si>
  <si>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</si>
  <si>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</si>
  <si>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</si>
  <si>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</si>
  <si>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</si>
  <si>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</si>
  <si>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</si>
  <si>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</si>
  <si>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</si>
  <si>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</si>
  <si>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</si>
  <si>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</si>
  <si>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</si>
  <si>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</si>
  <si>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</si>
  <si>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</si>
  <si>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</si>
  <si>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</si>
  <si>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</si>
  <si>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</si>
  <si>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</si>
  <si>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</si>
  <si>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</si>
  <si>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</si>
  <si>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</si>
  <si>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</si>
  <si>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</si>
  <si>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</si>
  <si>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</si>
  <si>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</si>
  <si>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</si>
  <si>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</si>
  <si>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</si>
  <si>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</si>
  <si>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</si>
  <si>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</si>
  <si>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</si>
  <si>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</si>
  <si>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</si>
  <si>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</si>
  <si>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</si>
  <si>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</si>
  <si>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</si>
  <si>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</si>
  <si>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</si>
  <si>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</si>
  <si>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</si>
  <si>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</si>
  <si>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</si>
  <si>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</si>
  <si>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</si>
  <si>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</si>
  <si>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</si>
  <si>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</si>
  <si>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</si>
  <si>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</si>
  <si>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</si>
  <si>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</si>
  <si>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</si>
  <si>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</si>
  <si>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</si>
  <si>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</si>
  <si>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</si>
  <si>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</si>
  <si>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</si>
  <si>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</si>
  <si>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</si>
  <si>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</si>
  <si>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</si>
  <si>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</si>
  <si>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</si>
  <si>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</si>
  <si>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</si>
  <si>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</si>
  <si>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</si>
  <si>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</si>
  <si>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</si>
  <si>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</si>
  <si>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</si>
  <si>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</si>
  <si>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</si>
  <si>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</si>
  <si>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</si>
  <si>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</si>
  <si>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</si>
  <si>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</si>
  <si>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</si>
  <si>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</si>
  <si>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</si>
  <si>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</si>
  <si>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</si>
  <si>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</si>
  <si>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</si>
  <si>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</si>
  <si>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</si>
  <si>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</si>
  <si>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</si>
  <si>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</si>
  <si>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</si>
  <si>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</si>
  <si>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</si>
  <si>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</si>
  <si>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</si>
  <si>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</si>
  <si>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</si>
  <si>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</si>
  <si>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</si>
  <si>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</si>
  <si>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</si>
  <si>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</si>
  <si>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</si>
  <si>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</si>
  <si>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</si>
  <si>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</si>
  <si>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</si>
  <si>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</si>
  <si>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</si>
  <si>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</si>
  <si>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</si>
  <si>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</si>
  <si>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</si>
  <si>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</si>
  <si>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</si>
  <si>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</si>
  <si>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</si>
  <si>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</si>
  <si>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</si>
  <si>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</si>
  <si>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</si>
  <si>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</si>
  <si>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</si>
  <si>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</si>
  <si>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</si>
  <si>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</si>
  <si>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</si>
  <si>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</si>
  <si>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</si>
  <si>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</si>
  <si>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</si>
  <si>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</si>
  <si>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</si>
  <si>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</si>
  <si>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</si>
  <si>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</si>
  <si>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</si>
  <si>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</si>
  <si>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</si>
  <si>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</si>
  <si>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</si>
  <si>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</si>
  <si>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</si>
  <si>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</si>
  <si>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</si>
  <si>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</si>
  <si>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</si>
  <si>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</si>
  <si>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</si>
  <si>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</si>
  <si>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</si>
  <si>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</si>
  <si>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</si>
  <si>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</si>
  <si>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</si>
  <si>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</si>
  <si>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</si>
  <si>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</si>
  <si>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</si>
  <si>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</si>
  <si>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</si>
  <si>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</si>
  <si>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</si>
  <si>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</si>
  <si>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</si>
  <si>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</si>
  <si>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</si>
  <si>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</si>
  <si>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</si>
  <si>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</si>
  <si>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</si>
  <si>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</si>
  <si>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</si>
  <si>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</si>
  <si>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</si>
  <si>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</si>
  <si>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</si>
  <si>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</si>
  <si>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</si>
  <si>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</si>
  <si>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</si>
  <si>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</si>
  <si>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</si>
  <si>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</si>
  <si>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</si>
  <si>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</si>
  <si>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</si>
  <si>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</si>
  <si>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</si>
  <si>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</si>
  <si>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</si>
  <si>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</si>
  <si>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</si>
  <si>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</si>
  <si>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</si>
  <si>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</si>
  <si>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</si>
  <si>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</si>
  <si>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</si>
  <si>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</si>
  <si>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</si>
  <si>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</si>
  <si>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</si>
  <si>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</si>
  <si>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</si>
  <si>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</si>
  <si>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</si>
  <si>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</si>
  <si>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</si>
  <si>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</si>
  <si>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</si>
  <si>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</si>
  <si>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</si>
  <si>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</si>
  <si>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</si>
  <si>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</si>
  <si>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</si>
  <si>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</si>
  <si>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</si>
  <si>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</si>
  <si>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</si>
  <si>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</si>
  <si>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</si>
  <si>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</si>
  <si>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</si>
  <si>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</si>
  <si>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</si>
  <si>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</si>
  <si>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</si>
  <si>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</si>
  <si>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</si>
  <si>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</si>
  <si>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</si>
  <si>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</si>
  <si>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</si>
  <si>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</si>
  <si>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</si>
  <si>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</si>
  <si>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</si>
  <si>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</si>
  <si>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</si>
  <si>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</si>
  <si>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</si>
  <si>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</si>
  <si>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</si>
  <si>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</si>
  <si>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</si>
  <si>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</si>
  <si>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</si>
  <si>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</si>
  <si>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</si>
  <si>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</si>
  <si>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</si>
  <si>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</si>
  <si>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</si>
  <si>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</si>
  <si>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</si>
  <si>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</si>
  <si>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</si>
  <si>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</si>
  <si>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</si>
  <si>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</si>
  <si>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</si>
  <si>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</si>
  <si>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</si>
  <si>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</si>
  <si>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</si>
  <si>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</si>
  <si>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</si>
  <si>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</si>
  <si>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</si>
  <si>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</si>
  <si>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</si>
  <si>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</si>
  <si>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</si>
  <si>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CPT</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</si>
  <si>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</si>
  <si>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</si>
  <si>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</si>
  <si>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</si>
  <si>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</si>
  <si>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</si>
  <si>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</si>
  <si>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</si>
  <si>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</si>
  <si>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</si>
  <si>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</si>
  <si>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</si>
  <si>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</si>
  <si>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</si>
  <si>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</si>
  <si>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</si>
  <si>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</si>
  <si>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</si>
  <si>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</si>
  <si>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</si>
  <si>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</si>
  <si>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</si>
  <si>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</si>
  <si>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</si>
  <si>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</si>
  <si>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</si>
  <si>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</si>
  <si>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</si>
  <si>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</si>
  <si>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</si>
  <si>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</si>
  <si>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</si>
  <si>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</si>
  <si>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</si>
  <si>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</si>
  <si>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</si>
  <si>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</si>
  <si>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</si>
  <si>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</si>
  <si>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</si>
  <si>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</si>
  <si>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</si>
  <si>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</si>
  <si>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</si>
  <si>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</si>
  <si>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</si>
  <si>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</si>
  <si>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</si>
  <si>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</si>
  <si>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</si>
  <si>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</si>
  <si>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</si>
  <si>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</si>
  <si>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</si>
  <si>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</si>
  <si>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</si>
  <si>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</si>
  <si>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</si>
  <si>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</si>
  <si>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</si>
  <si>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</si>
  <si>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</si>
  <si>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</si>
  <si>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</si>
  <si>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</si>
  <si>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</si>
  <si>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</si>
  <si>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</si>
  <si>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</si>
  <si>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</si>
  <si>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</si>
  <si>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</si>
  <si>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</si>
  <si>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</si>
  <si>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</si>
  <si>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</si>
  <si>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</si>
  <si>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</si>
  <si>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</si>
  <si>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</si>
  <si>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</si>
  <si>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</si>
  <si>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</si>
  <si>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</si>
  <si>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</si>
  <si>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</si>
  <si>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</si>
  <si>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</si>
  <si>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</si>
  <si>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</si>
  <si>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</si>
  <si>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</si>
  <si>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</si>
  <si>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</si>
  <si>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</si>
  <si>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</si>
  <si>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</si>
  <si>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</si>
  <si>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</si>
  <si>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</si>
  <si>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</si>
  <si>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</si>
  <si>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</si>
  <si>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</si>
  <si>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</si>
  <si>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</si>
  <si>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</si>
  <si>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</si>
  <si>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</si>
  <si>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</si>
  <si>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</si>
  <si>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</si>
  <si>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</si>
  <si>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</si>
  <si>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</si>
  <si>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</si>
  <si>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</si>
  <si>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</si>
  <si>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</si>
  <si>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</si>
  <si>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</si>
  <si>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</si>
  <si>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</si>
  <si>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</si>
  <si>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</si>
  <si>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</si>
  <si>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</si>
  <si>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</si>
  <si>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</si>
  <si>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</si>
  <si>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</si>
  <si>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</si>
  <si>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</si>
  <si>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</si>
  <si>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</si>
  <si>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</si>
  <si>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</si>
  <si>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</si>
  <si>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</si>
  <si>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</si>
  <si>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</si>
  <si>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</si>
  <si>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</si>
  <si>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26/07/2024</t>
  </si>
  <si>
    <t>Cut-off Date: 01/07/2024</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</si>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</sst>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topLeftCell="A29" zoomScale="70" zoomScaleNormal="60" zoomScaleSheetLayoutView="70" workbookViewId="0">
      <selection activeCell="A21" sqref="A21"/>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34.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85" zoomScaleNormal="80" zoomScaleSheetLayoutView="85" workbookViewId="0">
      <selection activeCell="E22" sqref="E22"/>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1" t="s">
        <v>2096</v>
      </c>
      <c r="C5" s="212"/>
      <c r="D5" s="25"/>
      <c r="E5" s="31"/>
      <c r="F5" s="31"/>
      <c r="G5" s="31"/>
    </row>
    <row r="6" spans="1:7" x14ac:dyDescent="0.25">
      <c r="A6" s="135"/>
      <c r="B6" s="213" t="s">
        <v>1528</v>
      </c>
      <c r="C6" s="213"/>
      <c r="D6" s="133"/>
      <c r="E6" s="25"/>
      <c r="F6" s="25"/>
      <c r="G6" s="25"/>
    </row>
    <row r="7" spans="1:7" x14ac:dyDescent="0.25">
      <c r="A7" s="25"/>
      <c r="B7" s="214" t="s">
        <v>1529</v>
      </c>
      <c r="C7" s="215"/>
      <c r="D7" s="133"/>
      <c r="E7" s="25"/>
      <c r="F7" s="25"/>
      <c r="G7" s="25"/>
    </row>
    <row r="8" spans="1:7" x14ac:dyDescent="0.25">
      <c r="A8" s="25"/>
      <c r="B8" s="216" t="s">
        <v>1530</v>
      </c>
      <c r="C8" s="217"/>
      <c r="D8" s="133"/>
      <c r="E8" s="25"/>
      <c r="F8" s="25"/>
      <c r="G8" s="25"/>
    </row>
    <row r="9" spans="1:7" ht="15.75" thickBot="1" x14ac:dyDescent="0.3">
      <c r="A9" s="25"/>
      <c r="B9" s="218" t="s">
        <v>1531</v>
      </c>
      <c r="C9" s="219"/>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0" t="s">
        <v>1528</v>
      </c>
      <c r="C13" s="210"/>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0" t="s">
        <v>1529</v>
      </c>
      <c r="C24" s="210"/>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Normal="80" zoomScaleSheetLayoutView="100" workbookViewId="0">
      <selection activeCell="F16" sqref="F16"/>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0" t="s">
        <v>2646</v>
      </c>
      <c r="C9" s="210"/>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70" zoomScaleNormal="80" zoomScaleSheetLayoutView="70" workbookViewId="0">
      <selection activeCell="G33" sqref="G33"/>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9" t="s">
        <v>1429</v>
      </c>
      <c r="B1" s="209"/>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5" t="s">
        <v>1976</v>
      </c>
      <c r="F5" s="226"/>
      <c r="G5" s="131" t="s">
        <v>1975</v>
      </c>
      <c r="H5" s="129"/>
    </row>
    <row r="6" spans="1:9" x14ac:dyDescent="0.25">
      <c r="A6" s="25"/>
      <c r="B6" s="25"/>
      <c r="C6" s="25"/>
      <c r="D6" s="25"/>
      <c r="F6" s="132"/>
      <c r="G6" s="132"/>
    </row>
    <row r="7" spans="1:9" ht="18.75" customHeight="1" x14ac:dyDescent="0.25">
      <c r="A7" s="29"/>
      <c r="B7" s="211" t="s">
        <v>2003</v>
      </c>
      <c r="C7" s="212"/>
      <c r="D7" s="133"/>
      <c r="E7" s="211" t="s">
        <v>1992</v>
      </c>
      <c r="F7" s="210"/>
      <c r="G7" s="210"/>
      <c r="H7" s="212"/>
    </row>
    <row r="8" spans="1:9" ht="18.75" customHeight="1" x14ac:dyDescent="0.25">
      <c r="A8" s="25"/>
      <c r="B8" s="227" t="s">
        <v>1969</v>
      </c>
      <c r="C8" s="228"/>
      <c r="D8" s="133"/>
      <c r="E8" s="229"/>
      <c r="F8" s="230"/>
      <c r="G8" s="230"/>
      <c r="H8" s="231"/>
    </row>
    <row r="9" spans="1:9" ht="18.75" customHeight="1" x14ac:dyDescent="0.25">
      <c r="A9" s="25"/>
      <c r="B9" s="227" t="s">
        <v>1973</v>
      </c>
      <c r="C9" s="228"/>
      <c r="D9" s="134"/>
      <c r="E9" s="229"/>
      <c r="F9" s="230"/>
      <c r="G9" s="230"/>
      <c r="H9" s="231"/>
      <c r="I9" s="129"/>
    </row>
    <row r="10" spans="1:9" x14ac:dyDescent="0.25">
      <c r="A10" s="135"/>
      <c r="B10" s="232"/>
      <c r="C10" s="232"/>
      <c r="D10" s="133"/>
      <c r="E10" s="229"/>
      <c r="F10" s="230"/>
      <c r="G10" s="230"/>
      <c r="H10" s="231"/>
      <c r="I10" s="129"/>
    </row>
    <row r="11" spans="1:9" ht="15.75" thickBot="1" x14ac:dyDescent="0.3">
      <c r="A11" s="135"/>
      <c r="B11" s="233"/>
      <c r="C11" s="234"/>
      <c r="D11" s="134"/>
      <c r="E11" s="229"/>
      <c r="F11" s="230"/>
      <c r="G11" s="230"/>
      <c r="H11" s="231"/>
      <c r="I11" s="129"/>
    </row>
    <row r="12" spans="1:9" x14ac:dyDescent="0.25">
      <c r="A12" s="25"/>
      <c r="B12" s="136"/>
      <c r="C12" s="25"/>
      <c r="D12" s="25"/>
      <c r="E12" s="229"/>
      <c r="F12" s="230"/>
      <c r="G12" s="230"/>
      <c r="H12" s="231"/>
      <c r="I12" s="129"/>
    </row>
    <row r="13" spans="1:9" ht="15.75" customHeight="1" thickBot="1" x14ac:dyDescent="0.3">
      <c r="A13" s="25"/>
      <c r="B13" s="136"/>
      <c r="C13" s="25"/>
      <c r="D13" s="25"/>
      <c r="E13" s="220" t="s">
        <v>2004</v>
      </c>
      <c r="F13" s="221"/>
      <c r="G13" s="222" t="s">
        <v>2005</v>
      </c>
      <c r="H13" s="223"/>
      <c r="I13" s="129"/>
    </row>
    <row r="14" spans="1:9" x14ac:dyDescent="0.25">
      <c r="A14" s="25"/>
      <c r="B14" s="136"/>
      <c r="C14" s="25"/>
      <c r="D14" s="25"/>
      <c r="E14" s="137"/>
      <c r="F14" s="137"/>
      <c r="G14" s="25"/>
      <c r="H14" s="130"/>
    </row>
    <row r="15" spans="1:9" ht="18.75" customHeight="1" x14ac:dyDescent="0.25">
      <c r="A15" s="36"/>
      <c r="B15" s="224" t="s">
        <v>2006</v>
      </c>
      <c r="C15" s="224"/>
      <c r="D15" s="224"/>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4" t="s">
        <v>1973</v>
      </c>
      <c r="C20" s="224"/>
      <c r="D20" s="224"/>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W44" sqref="W44"/>
    </sheetView>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election activeCell="U52" sqref="U52"/>
    </sheetView>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view="pageBreakPreview" zoomScale="115" zoomScaleNormal="80" zoomScaleSheetLayoutView="115" workbookViewId="0">
      <selection activeCell="C39" sqref="C39"/>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2" t="s">
        <v>2919</v>
      </c>
      <c r="E6" s="202"/>
      <c r="F6" s="202"/>
      <c r="G6" s="202"/>
      <c r="H6" s="202"/>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3078</v>
      </c>
      <c r="G9" s="6"/>
      <c r="H9" s="6"/>
      <c r="I9" s="6"/>
      <c r="J9" s="7"/>
    </row>
    <row r="10" spans="2:10" ht="21" x14ac:dyDescent="0.25">
      <c r="B10" s="5"/>
      <c r="C10" s="6"/>
      <c r="D10" s="6"/>
      <c r="E10" s="6"/>
      <c r="F10" s="11" t="s">
        <v>3079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5" t="s">
        <v>15</v>
      </c>
      <c r="E24" s="206" t="s">
        <v>16</v>
      </c>
      <c r="F24" s="206"/>
      <c r="G24" s="206"/>
      <c r="H24" s="206"/>
      <c r="I24" s="6"/>
      <c r="J24" s="7"/>
    </row>
    <row r="25" spans="2:10" x14ac:dyDescent="0.25">
      <c r="B25" s="5"/>
      <c r="C25" s="6"/>
      <c r="D25" s="6"/>
      <c r="H25" s="6"/>
      <c r="I25" s="6"/>
      <c r="J25" s="7"/>
    </row>
    <row r="26" spans="2:10" x14ac:dyDescent="0.25">
      <c r="B26" s="5"/>
      <c r="C26" s="6"/>
      <c r="D26" s="205" t="s">
        <v>17</v>
      </c>
      <c r="E26" s="206"/>
      <c r="F26" s="206"/>
      <c r="G26" s="206"/>
      <c r="H26" s="206"/>
      <c r="I26" s="6"/>
      <c r="J26" s="7"/>
    </row>
    <row r="27" spans="2:10" x14ac:dyDescent="0.25">
      <c r="B27" s="5"/>
      <c r="C27" s="6"/>
      <c r="D27" s="14"/>
      <c r="E27" s="14"/>
      <c r="F27" s="14"/>
      <c r="G27" s="14"/>
      <c r="H27" s="14"/>
      <c r="I27" s="6"/>
      <c r="J27" s="7"/>
    </row>
    <row r="28" spans="2:10" x14ac:dyDescent="0.25">
      <c r="B28" s="5"/>
      <c r="C28" s="6"/>
      <c r="D28" s="205" t="s">
        <v>18</v>
      </c>
      <c r="E28" s="206" t="s">
        <v>16</v>
      </c>
      <c r="F28" s="206"/>
      <c r="G28" s="206"/>
      <c r="H28" s="206"/>
      <c r="I28" s="6"/>
      <c r="J28" s="7"/>
    </row>
    <row r="29" spans="2:10" x14ac:dyDescent="0.25">
      <c r="B29" s="5"/>
      <c r="C29" s="6"/>
      <c r="D29" s="14"/>
      <c r="E29" s="14"/>
      <c r="F29" s="14"/>
      <c r="G29" s="14"/>
      <c r="H29" s="14"/>
      <c r="I29" s="6"/>
      <c r="J29" s="7"/>
    </row>
    <row r="30" spans="2:10" x14ac:dyDescent="0.25">
      <c r="B30" s="5"/>
      <c r="C30" s="6"/>
      <c r="D30" s="205" t="s">
        <v>19</v>
      </c>
      <c r="E30" s="206" t="s">
        <v>16</v>
      </c>
      <c r="F30" s="206"/>
      <c r="G30" s="206"/>
      <c r="H30" s="206"/>
      <c r="I30" s="6"/>
      <c r="J30" s="7"/>
    </row>
    <row r="31" spans="2:10" x14ac:dyDescent="0.25">
      <c r="B31" s="5"/>
      <c r="C31" s="6"/>
      <c r="D31" s="14"/>
      <c r="E31" s="14"/>
      <c r="F31" s="14"/>
      <c r="G31" s="14"/>
      <c r="H31" s="14"/>
      <c r="I31" s="6"/>
      <c r="J31" s="7"/>
    </row>
    <row r="32" spans="2:10" x14ac:dyDescent="0.25">
      <c r="B32" s="5"/>
      <c r="C32" s="6"/>
      <c r="D32" s="205" t="s">
        <v>20</v>
      </c>
      <c r="E32" s="206" t="s">
        <v>16</v>
      </c>
      <c r="F32" s="206"/>
      <c r="G32" s="206"/>
      <c r="H32" s="206"/>
      <c r="I32" s="6"/>
      <c r="J32" s="7"/>
    </row>
    <row r="33" spans="2:10" x14ac:dyDescent="0.25">
      <c r="B33" s="5"/>
      <c r="C33" s="6"/>
      <c r="I33" s="6"/>
      <c r="J33" s="7"/>
    </row>
    <row r="34" spans="2:10" x14ac:dyDescent="0.25">
      <c r="B34" s="5"/>
      <c r="C34" s="6"/>
      <c r="D34" s="205" t="s">
        <v>21</v>
      </c>
      <c r="E34" s="206" t="s">
        <v>16</v>
      </c>
      <c r="F34" s="206"/>
      <c r="G34" s="206"/>
      <c r="H34" s="206"/>
      <c r="I34" s="6"/>
      <c r="J34" s="7"/>
    </row>
    <row r="35" spans="2:10" x14ac:dyDescent="0.25">
      <c r="B35" s="5"/>
      <c r="C35" s="6"/>
      <c r="D35" s="6"/>
      <c r="E35" s="6"/>
      <c r="F35" s="6"/>
      <c r="G35" s="6"/>
      <c r="H35" s="6"/>
      <c r="I35" s="6"/>
      <c r="J35" s="7"/>
    </row>
    <row r="36" spans="2:10" x14ac:dyDescent="0.25">
      <c r="B36" s="5"/>
      <c r="C36" s="6"/>
      <c r="D36" s="203" t="s">
        <v>22</v>
      </c>
      <c r="E36" s="204"/>
      <c r="F36" s="204"/>
      <c r="G36" s="204"/>
      <c r="H36" s="204"/>
      <c r="I36" s="6"/>
      <c r="J36" s="7"/>
    </row>
    <row r="37" spans="2:10" x14ac:dyDescent="0.25">
      <c r="B37" s="5"/>
      <c r="C37" s="6"/>
      <c r="D37" s="6"/>
      <c r="E37" s="6"/>
      <c r="F37" s="13"/>
      <c r="G37" s="6"/>
      <c r="H37" s="6"/>
      <c r="I37" s="6"/>
      <c r="J37" s="7"/>
    </row>
    <row r="38" spans="2:10" x14ac:dyDescent="0.25">
      <c r="B38" s="5"/>
      <c r="C38" s="6"/>
      <c r="D38" s="203" t="s">
        <v>1430</v>
      </c>
      <c r="E38" s="204"/>
      <c r="F38" s="204"/>
      <c r="G38" s="204"/>
      <c r="H38" s="204"/>
      <c r="I38" s="6"/>
      <c r="J38" s="7"/>
    </row>
    <row r="39" spans="2:10" x14ac:dyDescent="0.25">
      <c r="B39" s="5"/>
      <c r="C39" s="6"/>
      <c r="I39" s="6"/>
      <c r="J39" s="7"/>
    </row>
    <row r="40" spans="2:10" x14ac:dyDescent="0.25">
      <c r="B40" s="5"/>
      <c r="C40" s="6"/>
      <c r="D40" s="203" t="s">
        <v>2631</v>
      </c>
      <c r="E40" s="204" t="s">
        <v>16</v>
      </c>
      <c r="F40" s="204"/>
      <c r="G40" s="204"/>
      <c r="H40" s="204"/>
      <c r="I40" s="6"/>
      <c r="J40" s="7"/>
    </row>
    <row r="41" spans="2:10" x14ac:dyDescent="0.25">
      <c r="B41" s="5"/>
      <c r="C41" s="6"/>
      <c r="D41" s="6"/>
      <c r="E41" s="14"/>
      <c r="F41" s="14"/>
      <c r="G41" s="14"/>
      <c r="H41" s="14"/>
      <c r="I41" s="6"/>
      <c r="J41" s="7"/>
    </row>
    <row r="42" spans="2:10" x14ac:dyDescent="0.25">
      <c r="B42" s="5"/>
      <c r="C42" s="6"/>
      <c r="D42" s="203" t="s">
        <v>2632</v>
      </c>
      <c r="E42" s="204"/>
      <c r="F42" s="204"/>
      <c r="G42" s="204"/>
      <c r="H42" s="20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32" zoomScaleNormal="80" zoomScaleSheetLayoutView="100" workbookViewId="0">
      <selection activeCell="D198" sqref="D198"/>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35" t="s">
        <v>3080</v>
      </c>
      <c r="E17" s="31"/>
      <c r="F17" s="31"/>
      <c r="H17" s="23"/>
      <c r="L17" s="23"/>
      <c r="M17" s="23"/>
    </row>
    <row r="18" spans="1:13" outlineLevel="1" x14ac:dyDescent="0.25">
      <c r="A18" s="25" t="s">
        <v>2865</v>
      </c>
      <c r="B18" s="39" t="s">
        <v>39</v>
      </c>
      <c r="C18" s="198">
        <v>45473</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1804.1097658699998</v>
      </c>
      <c r="F38" s="42"/>
      <c r="H38" s="23"/>
      <c r="L38" s="23"/>
      <c r="M38" s="23"/>
    </row>
    <row r="39" spans="1:14" x14ac:dyDescent="0.25">
      <c r="A39" s="25" t="s">
        <v>62</v>
      </c>
      <c r="B39" s="42" t="s">
        <v>63</v>
      </c>
      <c r="C39" s="106">
        <v>1500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0.10273984391333321</v>
      </c>
      <c r="E45" s="103"/>
      <c r="F45" s="126">
        <v>0.1</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304.10976586999982</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1804.1097658699998</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1804.1097658699998</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19.202245999999999</v>
      </c>
      <c r="D66" s="110">
        <v>10.43412856782547</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1.51132497</v>
      </c>
      <c r="D70" s="106">
        <v>1.5692328099999999</v>
      </c>
      <c r="E70" s="21"/>
      <c r="F70" s="113">
        <f t="shared" ref="F70:F76" si="1">IF($C$77=0,"",IF(C70="[for completion]","",C70/$C$77))</f>
        <v>8.3771231584193009E-4</v>
      </c>
      <c r="G70" s="113">
        <f t="shared" ref="G70:G76" si="2">IF($D$66="ND2","ND2",IF(OR(D70="ND2",D70=""),"",D70/$D$77))</f>
        <v>8.6981005240735184E-4</v>
      </c>
      <c r="H70" s="23"/>
      <c r="L70" s="23"/>
      <c r="M70" s="23"/>
      <c r="N70" s="55"/>
    </row>
    <row r="71" spans="1:14" x14ac:dyDescent="0.25">
      <c r="A71" s="25" t="s">
        <v>106</v>
      </c>
      <c r="B71" s="21" t="s">
        <v>1452</v>
      </c>
      <c r="C71" s="106">
        <v>2.9811208599999999</v>
      </c>
      <c r="D71" s="106">
        <v>3.82873581</v>
      </c>
      <c r="E71" s="21"/>
      <c r="F71" s="113">
        <f t="shared" si="1"/>
        <v>1.6524054779795546E-3</v>
      </c>
      <c r="G71" s="113">
        <f t="shared" si="2"/>
        <v>2.1222299676171086E-3</v>
      </c>
      <c r="H71" s="23"/>
      <c r="L71" s="23"/>
      <c r="M71" s="23"/>
      <c r="N71" s="55"/>
    </row>
    <row r="72" spans="1:14" x14ac:dyDescent="0.25">
      <c r="A72" s="25" t="s">
        <v>107</v>
      </c>
      <c r="B72" s="21" t="s">
        <v>1453</v>
      </c>
      <c r="C72" s="106">
        <v>7.9454370799999996</v>
      </c>
      <c r="D72" s="106">
        <v>13.035982280000001</v>
      </c>
      <c r="E72" s="21"/>
      <c r="F72" s="113">
        <f t="shared" si="1"/>
        <v>4.4040763097185787E-3</v>
      </c>
      <c r="G72" s="113">
        <f t="shared" si="2"/>
        <v>7.2257146026331875E-3</v>
      </c>
      <c r="H72" s="23"/>
      <c r="L72" s="23"/>
      <c r="M72" s="23"/>
      <c r="N72" s="55"/>
    </row>
    <row r="73" spans="1:14" x14ac:dyDescent="0.25">
      <c r="A73" s="25" t="s">
        <v>108</v>
      </c>
      <c r="B73" s="21" t="s">
        <v>1454</v>
      </c>
      <c r="C73" s="106">
        <v>15.33656888</v>
      </c>
      <c r="D73" s="106">
        <v>18.303367640000001</v>
      </c>
      <c r="E73" s="21"/>
      <c r="F73" s="113">
        <f t="shared" si="1"/>
        <v>8.5009067464385749E-3</v>
      </c>
      <c r="G73" s="113">
        <f t="shared" si="2"/>
        <v>1.0145373627625992E-2</v>
      </c>
      <c r="H73" s="23"/>
      <c r="L73" s="23"/>
      <c r="M73" s="23"/>
      <c r="N73" s="55"/>
    </row>
    <row r="74" spans="1:14" x14ac:dyDescent="0.25">
      <c r="A74" s="25" t="s">
        <v>109</v>
      </c>
      <c r="B74" s="21" t="s">
        <v>1455</v>
      </c>
      <c r="C74" s="106">
        <v>12.18353681</v>
      </c>
      <c r="D74" s="106">
        <v>28.947337340000001</v>
      </c>
      <c r="E74" s="21"/>
      <c r="F74" s="113">
        <f t="shared" si="1"/>
        <v>6.7532126040705199E-3</v>
      </c>
      <c r="G74" s="113">
        <f t="shared" si="2"/>
        <v>1.6045219580107233E-2</v>
      </c>
      <c r="H74" s="23"/>
      <c r="L74" s="23"/>
      <c r="M74" s="23"/>
      <c r="N74" s="55"/>
    </row>
    <row r="75" spans="1:14" x14ac:dyDescent="0.25">
      <c r="A75" s="25" t="s">
        <v>110</v>
      </c>
      <c r="B75" s="21" t="s">
        <v>1456</v>
      </c>
      <c r="C75" s="106">
        <v>178.32883638000001</v>
      </c>
      <c r="D75" s="106">
        <v>946.09939035999992</v>
      </c>
      <c r="E75" s="21"/>
      <c r="F75" s="113">
        <f t="shared" si="1"/>
        <v>9.8845890507113399E-2</v>
      </c>
      <c r="G75" s="113">
        <f t="shared" si="2"/>
        <v>0.52441342996874707</v>
      </c>
      <c r="H75" s="23"/>
      <c r="L75" s="23"/>
      <c r="M75" s="23"/>
      <c r="N75" s="55"/>
    </row>
    <row r="76" spans="1:14" x14ac:dyDescent="0.25">
      <c r="A76" s="25" t="s">
        <v>111</v>
      </c>
      <c r="B76" s="21" t="s">
        <v>1457</v>
      </c>
      <c r="C76" s="106">
        <v>1585.8229408899999</v>
      </c>
      <c r="D76" s="106">
        <v>792.32571962999998</v>
      </c>
      <c r="E76" s="21"/>
      <c r="F76" s="113">
        <f t="shared" si="1"/>
        <v>0.87900579603883744</v>
      </c>
      <c r="G76" s="113">
        <f t="shared" si="2"/>
        <v>0.439178222200862</v>
      </c>
      <c r="H76" s="23"/>
      <c r="L76" s="23"/>
      <c r="M76" s="23"/>
      <c r="N76" s="55"/>
    </row>
    <row r="77" spans="1:14" x14ac:dyDescent="0.25">
      <c r="A77" s="25" t="s">
        <v>112</v>
      </c>
      <c r="B77" s="59" t="s">
        <v>91</v>
      </c>
      <c r="C77" s="108">
        <f>SUM(C70:C76)</f>
        <v>1804.10976587</v>
      </c>
      <c r="D77" s="108">
        <f>SUM(D70:D76)</f>
        <v>1804.10976587</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0.85266730999999996</v>
      </c>
      <c r="D79" s="108" t="str">
        <f>IF($D$66="ND2","ND2","")</f>
        <v/>
      </c>
      <c r="E79" s="42"/>
      <c r="F79" s="113">
        <f>IF($C$77=0,"",IF(C79="","",C79/$C$77))</f>
        <v>4.7262496225600566E-4</v>
      </c>
      <c r="G79" s="113" t="str">
        <f>IF($D$66="ND2","ND2",IF(OR(D79="ND2",D79=""),"",D79/$D$77))</f>
        <v/>
      </c>
      <c r="H79" s="23"/>
      <c r="L79" s="23"/>
      <c r="M79" s="23"/>
      <c r="N79" s="55"/>
    </row>
    <row r="80" spans="1:14" outlineLevel="1" x14ac:dyDescent="0.25">
      <c r="A80" s="25" t="s">
        <v>117</v>
      </c>
      <c r="B80" s="60" t="s">
        <v>118</v>
      </c>
      <c r="C80" s="108">
        <v>0.65865766000000003</v>
      </c>
      <c r="D80" s="108" t="str">
        <f>IF($D$66="ND2","ND2","")</f>
        <v/>
      </c>
      <c r="E80" s="42"/>
      <c r="F80" s="113">
        <f>IF($C$77=0,"",IF(C80="","",C80/$C$77))</f>
        <v>3.6508735358592442E-4</v>
      </c>
      <c r="G80" s="113" t="str">
        <f>IF($D$66="ND2","ND2",IF(OR(D80="ND2",D80=""),"",D80/$D$77))</f>
        <v/>
      </c>
      <c r="H80" s="23"/>
      <c r="L80" s="23"/>
      <c r="M80" s="23"/>
      <c r="N80" s="55"/>
    </row>
    <row r="81" spans="1:14" outlineLevel="1" x14ac:dyDescent="0.25">
      <c r="A81" s="25" t="s">
        <v>119</v>
      </c>
      <c r="B81" s="60" t="s">
        <v>120</v>
      </c>
      <c r="C81" s="108">
        <v>0.87693312000000001</v>
      </c>
      <c r="D81" s="108" t="str">
        <f>IF($D$66="ND2","ND2","")</f>
        <v/>
      </c>
      <c r="E81" s="42"/>
      <c r="F81" s="113">
        <f>IF($C$77=0,"",IF(C81="","",C81/$C$77))</f>
        <v>4.8607525805233616E-4</v>
      </c>
      <c r="G81" s="113" t="str">
        <f>IF($D$66="ND2","ND2",IF(OR(D81="ND2",D81=""),"",D81/$D$77))</f>
        <v/>
      </c>
      <c r="H81" s="23"/>
      <c r="L81" s="23"/>
      <c r="M81" s="23"/>
      <c r="N81" s="55"/>
    </row>
    <row r="82" spans="1:14" outlineLevel="1" x14ac:dyDescent="0.25">
      <c r="A82" s="25" t="s">
        <v>121</v>
      </c>
      <c r="B82" s="60" t="s">
        <v>122</v>
      </c>
      <c r="C82" s="108">
        <v>2.10418774</v>
      </c>
      <c r="D82" s="108" t="str">
        <f>IF($D$66="ND2","ND2","")</f>
        <v/>
      </c>
      <c r="E82" s="42"/>
      <c r="F82" s="113">
        <f>IF($C$77=0,"",IF(C82="","",C82/$C$77))</f>
        <v>1.1663302199272185E-3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1.6111</v>
      </c>
      <c r="D89" s="110">
        <v>1.6111</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v>500</v>
      </c>
      <c r="D93" s="106" t="str">
        <f t="shared" ref="D93:D99" si="3">IF($D$89="ND2","ND2","")</f>
        <v/>
      </c>
      <c r="E93" s="21"/>
      <c r="F93" s="113">
        <f t="shared" ref="F93:F99" si="4">IF($C$100=0,"",IF(C93="[for completion]","",IF(C93="","",C93/$C$100)))</f>
        <v>0.33333333333333331</v>
      </c>
      <c r="G93" s="113" t="str">
        <f t="shared" ref="G93:G99" si="5">IF($D$100=0,"",IF(D93="[Mark as ND1 if not relevant]","",IF(D93="","",D93/$D$100)))</f>
        <v/>
      </c>
      <c r="H93" s="23"/>
      <c r="L93" s="23"/>
      <c r="M93" s="23"/>
      <c r="N93" s="55"/>
    </row>
    <row r="94" spans="1:14" x14ac:dyDescent="0.25">
      <c r="A94" s="25" t="s">
        <v>134</v>
      </c>
      <c r="B94" s="21" t="s">
        <v>1452</v>
      </c>
      <c r="C94" s="106">
        <v>500</v>
      </c>
      <c r="D94" s="106" t="str">
        <f t="shared" si="3"/>
        <v/>
      </c>
      <c r="E94" s="21"/>
      <c r="F94" s="113">
        <f t="shared" si="4"/>
        <v>0.33333333333333331</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v>500</v>
      </c>
      <c r="D96" s="106" t="str">
        <f t="shared" si="3"/>
        <v/>
      </c>
      <c r="E96" s="21"/>
      <c r="F96" s="113">
        <f t="shared" si="4"/>
        <v>0.33333333333333331</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c r="D99" s="106" t="str">
        <f t="shared" si="3"/>
        <v/>
      </c>
      <c r="E99" s="21"/>
      <c r="F99" s="113" t="str">
        <f t="shared" si="4"/>
        <v/>
      </c>
      <c r="G99" s="113" t="str">
        <f t="shared" si="5"/>
        <v/>
      </c>
      <c r="H99" s="23"/>
      <c r="L99" s="23"/>
      <c r="M99" s="23"/>
    </row>
    <row r="100" spans="1:14" x14ac:dyDescent="0.25">
      <c r="A100" s="25" t="s">
        <v>140</v>
      </c>
      <c r="B100" s="59" t="s">
        <v>91</v>
      </c>
      <c r="C100" s="108">
        <f>SUM(C93:C99)</f>
        <v>1500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v>500</v>
      </c>
      <c r="D102" s="108" t="str">
        <f>IF($D$89="ND2","ND2","")</f>
        <v/>
      </c>
      <c r="E102" s="42"/>
      <c r="F102" s="113">
        <f>IF($C$100=0,"",IF(C102="","",IF(C102="","",C102/$C$100)))</f>
        <v>0.33333333333333331</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v>500</v>
      </c>
      <c r="D104" s="108" t="str">
        <f>IF($D$89="ND2","ND2","")</f>
        <v/>
      </c>
      <c r="E104" s="42"/>
      <c r="F104" s="113">
        <f>IF($C$100=0,"",IF(C104="","",IF(C104="","",C104/$C$100)))</f>
        <v>0.33333333333333331</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1804.1097658699998</v>
      </c>
      <c r="D112" s="106">
        <v>1804.1097658699998</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1804.1097658699998</v>
      </c>
      <c r="D130" s="106">
        <f>SUM(D112:D129)</f>
        <v>1804.1097658699998</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1500</v>
      </c>
      <c r="D138" s="106">
        <v>1500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1500</v>
      </c>
      <c r="D156" s="106">
        <f>SUM(D138:D155)</f>
        <v>1500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1500</v>
      </c>
      <c r="D164" s="106">
        <v>1500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1500</v>
      </c>
      <c r="D167" s="116">
        <f>SUM(D164:D166)</f>
        <v>1500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7.3851965100000001</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7.3851965100000001</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7.3851965100000001</v>
      </c>
      <c r="E193" s="50"/>
      <c r="F193" s="113">
        <f t="shared" ref="F193:F206" si="15">IF($C$208=0,"",IF(C193="[for completion]","",C193/$C$208))</f>
        <v>1</v>
      </c>
      <c r="G193" s="51"/>
      <c r="H193" s="23"/>
      <c r="L193" s="23"/>
      <c r="M193" s="23"/>
      <c r="N193" s="55"/>
    </row>
    <row r="194" spans="1:14" x14ac:dyDescent="0.25">
      <c r="A194" s="25" t="s">
        <v>246</v>
      </c>
      <c r="B194" s="42" t="s">
        <v>247</v>
      </c>
      <c r="C194" s="106"/>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7.3851965100000001</v>
      </c>
      <c r="E207" s="53"/>
      <c r="F207" s="113">
        <f>SUM(F193:F196)</f>
        <v>1</v>
      </c>
      <c r="G207" s="53"/>
      <c r="H207" s="23"/>
      <c r="L207" s="23"/>
      <c r="M207" s="23"/>
      <c r="N207" s="55"/>
    </row>
    <row r="208" spans="1:14" x14ac:dyDescent="0.25">
      <c r="A208" s="25" t="s">
        <v>272</v>
      </c>
      <c r="B208" s="59" t="s">
        <v>91</v>
      </c>
      <c r="C208" s="108">
        <f>SUM(C193:C206)</f>
        <v>7.3851965100000001</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ht="45"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2966</v>
      </c>
      <c r="H339" s="23"/>
      <c r="I339" s="55"/>
      <c r="J339" s="55"/>
      <c r="K339" s="55"/>
      <c r="L339" s="55"/>
      <c r="M339" s="55"/>
      <c r="N339" s="55"/>
    </row>
    <row r="340" spans="1:14" outlineLevel="1" x14ac:dyDescent="0.25">
      <c r="A340" s="25" t="s">
        <v>355</v>
      </c>
      <c r="B340" s="54" t="s">
        <v>2967</v>
      </c>
      <c r="C340" s="25" t="s">
        <v>2966</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BB23DD23-7799-4EF2-B53B-552CD4B3BC7C}"/>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492" zoomScaleNormal="80" zoomScaleSheetLayoutView="100" workbookViewId="0">
      <selection activeCell="A17" sqref="A17"/>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1804.10976587</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1804.10976587</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10765</v>
      </c>
      <c r="D28" s="107" t="str">
        <f>IF(C28="","","ND2")</f>
        <v>ND2</v>
      </c>
      <c r="F28" s="107">
        <f>IF(C28=0,"",IF(C28="","",C28))</f>
        <v>10765</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4.5999999999999999E-3</v>
      </c>
      <c r="D36" s="101" t="str">
        <f>IF(C36="","","ND2")</f>
        <v>ND2</v>
      </c>
      <c r="E36" s="121"/>
      <c r="F36" s="101">
        <f>IF(C36=0,"",C36)</f>
        <v>4.5999999999999999E-3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3.7795950000000002E-2</v>
      </c>
      <c r="D99" s="101" t="str">
        <f t="shared" ref="D99:D111" si="1">IF(C99="","","ND2")</f>
        <v>ND2</v>
      </c>
      <c r="E99" s="101"/>
      <c r="F99" s="101">
        <f t="shared" ref="F99:F111" si="2">IF(C99="","",C99)</f>
        <v>3.7795950000000002E-2</v>
      </c>
      <c r="G99" s="25"/>
    </row>
    <row r="100" spans="1:7" x14ac:dyDescent="0.25">
      <c r="A100" s="25" t="s">
        <v>513</v>
      </c>
      <c r="B100" s="42" t="s">
        <v>2974</v>
      </c>
      <c r="C100" s="101">
        <v>4.853329E-2</v>
      </c>
      <c r="D100" s="101" t="str">
        <f t="shared" si="1"/>
        <v>ND2</v>
      </c>
      <c r="E100" s="101"/>
      <c r="F100" s="101">
        <f t="shared" si="2"/>
        <v>4.853329E-2</v>
      </c>
      <c r="G100" s="25"/>
    </row>
    <row r="101" spans="1:7" x14ac:dyDescent="0.25">
      <c r="A101" s="25" t="s">
        <v>514</v>
      </c>
      <c r="B101" s="42" t="s">
        <v>2975</v>
      </c>
      <c r="C101" s="101">
        <v>3.46372E-2</v>
      </c>
      <c r="D101" s="101" t="str">
        <f t="shared" si="1"/>
        <v>ND2</v>
      </c>
      <c r="E101" s="101"/>
      <c r="F101" s="101">
        <f t="shared" si="2"/>
        <v>3.46372E-2</v>
      </c>
      <c r="G101" s="25"/>
    </row>
    <row r="102" spans="1:7" x14ac:dyDescent="0.25">
      <c r="A102" s="25" t="s">
        <v>515</v>
      </c>
      <c r="B102" s="42" t="s">
        <v>2976</v>
      </c>
      <c r="C102" s="101">
        <v>8.5352650000000002E-2</v>
      </c>
      <c r="D102" s="101" t="str">
        <f t="shared" si="1"/>
        <v>ND2</v>
      </c>
      <c r="E102" s="101"/>
      <c r="F102" s="101">
        <f t="shared" si="2"/>
        <v>8.5352650000000002E-2</v>
      </c>
      <c r="G102" s="25"/>
    </row>
    <row r="103" spans="1:7" x14ac:dyDescent="0.25">
      <c r="A103" s="25" t="s">
        <v>516</v>
      </c>
      <c r="B103" s="42" t="s">
        <v>2977</v>
      </c>
      <c r="C103" s="101">
        <v>0.13645549000000001</v>
      </c>
      <c r="D103" s="101" t="str">
        <f t="shared" si="1"/>
        <v>ND2</v>
      </c>
      <c r="E103" s="101"/>
      <c r="F103" s="101">
        <f t="shared" si="2"/>
        <v>0.13645549000000001</v>
      </c>
      <c r="G103" s="25"/>
    </row>
    <row r="104" spans="1:7" x14ac:dyDescent="0.25">
      <c r="A104" s="25" t="s">
        <v>517</v>
      </c>
      <c r="B104" s="42" t="s">
        <v>2978</v>
      </c>
      <c r="C104" s="101">
        <v>0.12752679</v>
      </c>
      <c r="D104" s="101" t="str">
        <f t="shared" si="1"/>
        <v>ND2</v>
      </c>
      <c r="E104" s="101"/>
      <c r="F104" s="101">
        <f t="shared" si="2"/>
        <v>0.12752679</v>
      </c>
      <c r="G104" s="25"/>
    </row>
    <row r="105" spans="1:7" x14ac:dyDescent="0.25">
      <c r="A105" s="25" t="s">
        <v>518</v>
      </c>
      <c r="B105" s="42" t="s">
        <v>2979</v>
      </c>
      <c r="C105" s="101">
        <v>0.19065552999999999</v>
      </c>
      <c r="D105" s="101" t="str">
        <f t="shared" si="1"/>
        <v>ND2</v>
      </c>
      <c r="E105" s="101"/>
      <c r="F105" s="101">
        <f t="shared" si="2"/>
        <v>0.19065552999999999</v>
      </c>
      <c r="G105" s="25"/>
    </row>
    <row r="106" spans="1:7" x14ac:dyDescent="0.25">
      <c r="A106" s="25" t="s">
        <v>519</v>
      </c>
      <c r="B106" s="42" t="s">
        <v>2980</v>
      </c>
      <c r="C106" s="101">
        <v>3.088426E-2</v>
      </c>
      <c r="D106" s="101" t="str">
        <f t="shared" si="1"/>
        <v>ND2</v>
      </c>
      <c r="E106" s="101"/>
      <c r="F106" s="101">
        <f t="shared" si="2"/>
        <v>3.088426E-2</v>
      </c>
      <c r="G106" s="25"/>
    </row>
    <row r="107" spans="1:7" x14ac:dyDescent="0.25">
      <c r="A107" s="25" t="s">
        <v>520</v>
      </c>
      <c r="B107" s="42" t="s">
        <v>2981</v>
      </c>
      <c r="C107" s="101">
        <v>0.15171946</v>
      </c>
      <c r="D107" s="101" t="str">
        <f t="shared" si="1"/>
        <v>ND2</v>
      </c>
      <c r="E107" s="101"/>
      <c r="F107" s="101">
        <f t="shared" si="2"/>
        <v>0.15171946</v>
      </c>
      <c r="G107" s="25"/>
    </row>
    <row r="108" spans="1:7" x14ac:dyDescent="0.25">
      <c r="A108" s="25" t="s">
        <v>521</v>
      </c>
      <c r="B108" s="42" t="s">
        <v>2982</v>
      </c>
      <c r="C108" s="101">
        <v>7.1576440000000005E-2</v>
      </c>
      <c r="D108" s="101" t="str">
        <f t="shared" si="1"/>
        <v>ND2</v>
      </c>
      <c r="E108" s="101"/>
      <c r="F108" s="101">
        <f t="shared" si="2"/>
        <v>7.1576440000000005E-2</v>
      </c>
      <c r="G108" s="25"/>
    </row>
    <row r="109" spans="1:7" x14ac:dyDescent="0.25">
      <c r="A109" s="25" t="s">
        <v>522</v>
      </c>
      <c r="B109" s="42" t="s">
        <v>2983</v>
      </c>
      <c r="C109" s="101">
        <v>6.0057550000000001E-2</v>
      </c>
      <c r="D109" s="101" t="str">
        <f t="shared" si="1"/>
        <v>ND2</v>
      </c>
      <c r="E109" s="101"/>
      <c r="F109" s="101">
        <f t="shared" si="2"/>
        <v>6.0057550000000001E-2</v>
      </c>
      <c r="G109" s="25"/>
    </row>
    <row r="110" spans="1:7" x14ac:dyDescent="0.25">
      <c r="A110" s="25" t="s">
        <v>523</v>
      </c>
      <c r="B110" s="42" t="s">
        <v>2984</v>
      </c>
      <c r="C110" s="101">
        <v>2.4805399999999998E-2</v>
      </c>
      <c r="D110" s="101" t="str">
        <f t="shared" si="1"/>
        <v>ND2</v>
      </c>
      <c r="E110" s="101"/>
      <c r="F110" s="101">
        <f t="shared" si="2"/>
        <v>2.4805399999999998E-2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0.98593839999999999</v>
      </c>
      <c r="D150" s="101" t="str">
        <f>IF(C150="","","ND2")</f>
        <v>ND2</v>
      </c>
      <c r="E150" s="102"/>
      <c r="F150" s="101">
        <f>IF(C150="","",C150)</f>
        <v>0.98593839999999999</v>
      </c>
    </row>
    <row r="151" spans="1:7" x14ac:dyDescent="0.25">
      <c r="A151" s="25" t="s">
        <v>546</v>
      </c>
      <c r="B151" s="25" t="s">
        <v>2987</v>
      </c>
      <c r="C151" s="101">
        <v>1.40616E-2</v>
      </c>
      <c r="D151" s="101" t="str">
        <f>IF(C151="","","ND2")</f>
        <v>ND2</v>
      </c>
      <c r="E151" s="102"/>
      <c r="F151" s="101">
        <f>IF(C151="","",C151)</f>
        <v>1.40616E-2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0.45127830000000002</v>
      </c>
      <c r="D160" s="126" t="str">
        <f>IF(C160="","","ND2")</f>
        <v>ND2</v>
      </c>
      <c r="E160" s="102"/>
      <c r="F160" s="126">
        <f>IF(C160="","",C160)</f>
        <v>0.45127830000000002</v>
      </c>
    </row>
    <row r="161" spans="1:7" x14ac:dyDescent="0.25">
      <c r="A161" s="25" t="s">
        <v>558</v>
      </c>
      <c r="B161" s="121" t="s">
        <v>559</v>
      </c>
      <c r="C161" s="126">
        <v>0.54872169999999998</v>
      </c>
      <c r="D161" s="126" t="str">
        <f>IF(C161="","","ND2")</f>
        <v>ND2</v>
      </c>
      <c r="E161" s="102"/>
      <c r="F161" s="126">
        <f>IF(C161="","",C161)</f>
        <v>0.54872169999999998</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2.0727269999999999E-2</v>
      </c>
      <c r="D170" s="101" t="str">
        <f>IF(C170="","","ND2")</f>
        <v>ND2</v>
      </c>
      <c r="E170" s="102"/>
      <c r="F170" s="101">
        <f>IF(C170="","",C170)</f>
        <v>2.0727269999999999E-2</v>
      </c>
    </row>
    <row r="171" spans="1:7" x14ac:dyDescent="0.25">
      <c r="A171" s="25" t="s">
        <v>570</v>
      </c>
      <c r="B171" s="21" t="s">
        <v>2990</v>
      </c>
      <c r="C171" s="101">
        <v>2.4334479999999999E-2</v>
      </c>
      <c r="D171" s="101" t="str">
        <f>IF(C171="","","ND2")</f>
        <v>ND2</v>
      </c>
      <c r="E171" s="102"/>
      <c r="F171" s="101">
        <f>IF(C171="","",C171)</f>
        <v>2.4334479999999999E-2</v>
      </c>
    </row>
    <row r="172" spans="1:7" x14ac:dyDescent="0.25">
      <c r="A172" s="25" t="s">
        <v>572</v>
      </c>
      <c r="B172" s="21" t="s">
        <v>2991</v>
      </c>
      <c r="C172" s="101">
        <v>0.11900157</v>
      </c>
      <c r="D172" s="101" t="str">
        <f>IF(C172="","","ND2")</f>
        <v>ND2</v>
      </c>
      <c r="E172" s="101"/>
      <c r="F172" s="101">
        <f>IF(C172="","",C172)</f>
        <v>0.11900157</v>
      </c>
    </row>
    <row r="173" spans="1:7" x14ac:dyDescent="0.25">
      <c r="A173" s="25" t="s">
        <v>574</v>
      </c>
      <c r="B173" s="21" t="s">
        <v>2992</v>
      </c>
      <c r="C173" s="101">
        <v>0.38076184000000002</v>
      </c>
      <c r="D173" s="101" t="str">
        <f>IF(C173="","","ND2")</f>
        <v>ND2</v>
      </c>
      <c r="E173" s="101"/>
      <c r="F173" s="101">
        <f>IF(C173="","",C173)</f>
        <v>0.38076184000000002</v>
      </c>
    </row>
    <row r="174" spans="1:7" x14ac:dyDescent="0.25">
      <c r="A174" s="25" t="s">
        <v>576</v>
      </c>
      <c r="B174" s="21" t="s">
        <v>2918</v>
      </c>
      <c r="C174" s="101">
        <v>0.45517484000000002</v>
      </c>
      <c r="D174" s="101" t="str">
        <f>IF(C174="","","ND2")</f>
        <v>ND2</v>
      </c>
      <c r="E174" s="101"/>
      <c r="F174" s="101">
        <f>IF(C174="","",C174)</f>
        <v>0.45517484000000002</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0</v>
      </c>
      <c r="D180" s="158" t="str">
        <f>IF(C180="","","ND2")</f>
        <v>ND2</v>
      </c>
      <c r="E180" s="102"/>
      <c r="F180" s="158">
        <f>IF(C180="","",C180)</f>
        <v>0</v>
      </c>
    </row>
    <row r="181" spans="1:7" outlineLevel="1" x14ac:dyDescent="0.25">
      <c r="A181" s="25" t="s">
        <v>2542</v>
      </c>
      <c r="B181" s="95" t="s">
        <v>2993</v>
      </c>
      <c r="C181" s="158">
        <v>1</v>
      </c>
      <c r="D181" s="158" t="str">
        <f>IF(C181="","","ND2")</f>
        <v>ND2</v>
      </c>
      <c r="E181" s="102"/>
      <c r="F181" s="158">
        <f>IF(C181="","",C181)</f>
        <v>1</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167.59031731258708</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5.1780329199999997</v>
      </c>
      <c r="D190" s="107">
        <v>323</v>
      </c>
      <c r="E190" s="39"/>
      <c r="F190" s="113">
        <f t="shared" ref="F190:F213" si="3">IF($C$214=0,"",IF(C190="[for completion]","",IF(C190="","",C190/$C$214)))</f>
        <v>2.8701318611304037E-3</v>
      </c>
      <c r="G190" s="113">
        <f t="shared" ref="G190:G213" si="4">IF($D$214=0,"",IF(D190="[for completion]","",IF(D190="","",D190/$D$214)))</f>
        <v>3.0004644681839294E-2</v>
      </c>
    </row>
    <row r="191" spans="1:7" x14ac:dyDescent="0.25">
      <c r="A191" s="25" t="s">
        <v>596</v>
      </c>
      <c r="B191" s="42" t="s">
        <v>2995</v>
      </c>
      <c r="C191" s="106">
        <v>26.628744820000001</v>
      </c>
      <c r="D191" s="107">
        <v>703</v>
      </c>
      <c r="E191" s="39"/>
      <c r="F191" s="113">
        <f t="shared" si="3"/>
        <v>1.4760046934926246E-2</v>
      </c>
      <c r="G191" s="113">
        <f t="shared" si="4"/>
        <v>6.5304226660473752E-2</v>
      </c>
    </row>
    <row r="192" spans="1:7" x14ac:dyDescent="0.25">
      <c r="A192" s="25" t="s">
        <v>597</v>
      </c>
      <c r="B192" s="42" t="s">
        <v>2996</v>
      </c>
      <c r="C192" s="106">
        <v>43.453635830000003</v>
      </c>
      <c r="D192" s="107">
        <v>694</v>
      </c>
      <c r="E192" s="39"/>
      <c r="F192" s="113">
        <f t="shared" si="3"/>
        <v>2.4085915753050233E-2</v>
      </c>
      <c r="G192" s="113">
        <f t="shared" si="4"/>
        <v>6.4468183929400832E-2</v>
      </c>
    </row>
    <row r="193" spans="1:7" x14ac:dyDescent="0.25">
      <c r="A193" s="25" t="s">
        <v>598</v>
      </c>
      <c r="B193" s="42" t="s">
        <v>2997</v>
      </c>
      <c r="C193" s="106">
        <v>75.605561800000004</v>
      </c>
      <c r="D193" s="107">
        <v>854</v>
      </c>
      <c r="E193" s="39"/>
      <c r="F193" s="113">
        <f t="shared" si="3"/>
        <v>4.190740676110722E-2</v>
      </c>
      <c r="G193" s="113">
        <f t="shared" si="4"/>
        <v>7.9331165815141658E-2</v>
      </c>
    </row>
    <row r="194" spans="1:7" x14ac:dyDescent="0.25">
      <c r="A194" s="25" t="s">
        <v>599</v>
      </c>
      <c r="B194" s="42" t="s">
        <v>2998</v>
      </c>
      <c r="C194" s="106">
        <v>326.24451542999998</v>
      </c>
      <c r="D194" s="107">
        <v>2576</v>
      </c>
      <c r="E194" s="39"/>
      <c r="F194" s="113">
        <f t="shared" si="3"/>
        <v>0.18083407207358823</v>
      </c>
      <c r="G194" s="113">
        <f t="shared" si="4"/>
        <v>0.2392940083604273</v>
      </c>
    </row>
    <row r="195" spans="1:7" x14ac:dyDescent="0.25">
      <c r="A195" s="25" t="s">
        <v>600</v>
      </c>
      <c r="B195" s="42" t="s">
        <v>2999</v>
      </c>
      <c r="C195" s="106">
        <v>432.89405664999998</v>
      </c>
      <c r="D195" s="107">
        <v>2485</v>
      </c>
      <c r="E195" s="39"/>
      <c r="F195" s="113">
        <f t="shared" si="3"/>
        <v>0.23994884615085738</v>
      </c>
      <c r="G195" s="113">
        <f t="shared" si="4"/>
        <v>0.23084068741291222</v>
      </c>
    </row>
    <row r="196" spans="1:7" x14ac:dyDescent="0.25">
      <c r="A196" s="25" t="s">
        <v>601</v>
      </c>
      <c r="B196" s="42" t="s">
        <v>3000</v>
      </c>
      <c r="C196" s="106">
        <v>335.48250393000001</v>
      </c>
      <c r="D196" s="107">
        <v>1511</v>
      </c>
      <c r="E196" s="39"/>
      <c r="F196" s="113">
        <f t="shared" si="3"/>
        <v>0.18595459670837683</v>
      </c>
      <c r="G196" s="113">
        <f t="shared" si="4"/>
        <v>0.14036228518346494</v>
      </c>
    </row>
    <row r="197" spans="1:7" x14ac:dyDescent="0.25">
      <c r="A197" s="25" t="s">
        <v>602</v>
      </c>
      <c r="B197" s="42" t="s">
        <v>3001</v>
      </c>
      <c r="C197" s="106">
        <v>188.01351484</v>
      </c>
      <c r="D197" s="107">
        <v>691</v>
      </c>
      <c r="E197" s="39"/>
      <c r="F197" s="113">
        <f t="shared" si="3"/>
        <v>0.10421401091930446</v>
      </c>
      <c r="G197" s="113">
        <f t="shared" si="4"/>
        <v>6.4189503019043193E-2</v>
      </c>
    </row>
    <row r="198" spans="1:7" x14ac:dyDescent="0.25">
      <c r="A198" s="25" t="s">
        <v>603</v>
      </c>
      <c r="B198" s="42" t="s">
        <v>3002</v>
      </c>
      <c r="C198" s="106">
        <v>120.41834781999999</v>
      </c>
      <c r="D198" s="107">
        <v>372</v>
      </c>
      <c r="E198" s="39"/>
      <c r="F198" s="113">
        <f t="shared" si="3"/>
        <v>6.6746685871372335E-2</v>
      </c>
      <c r="G198" s="113">
        <f t="shared" si="4"/>
        <v>3.455643288434742E-2</v>
      </c>
    </row>
    <row r="199" spans="1:7" x14ac:dyDescent="0.25">
      <c r="A199" s="25" t="s">
        <v>604</v>
      </c>
      <c r="B199" s="42" t="s">
        <v>3003</v>
      </c>
      <c r="C199" s="106">
        <v>87.268417099999994</v>
      </c>
      <c r="D199" s="107">
        <v>233</v>
      </c>
      <c r="E199" s="42"/>
      <c r="F199" s="113">
        <f t="shared" si="3"/>
        <v>4.837201081161286E-2</v>
      </c>
      <c r="G199" s="113">
        <f t="shared" si="4"/>
        <v>2.164421737111008E-2</v>
      </c>
    </row>
    <row r="200" spans="1:7" x14ac:dyDescent="0.25">
      <c r="A200" s="25" t="s">
        <v>605</v>
      </c>
      <c r="B200" s="42" t="s">
        <v>3004</v>
      </c>
      <c r="C200" s="106">
        <v>50.184908360000001</v>
      </c>
      <c r="D200" s="107">
        <v>119</v>
      </c>
      <c r="E200" s="42"/>
      <c r="F200" s="113">
        <f t="shared" si="3"/>
        <v>2.7816992795778817E-2</v>
      </c>
      <c r="G200" s="113">
        <f t="shared" si="4"/>
        <v>1.105434277751974E-2</v>
      </c>
    </row>
    <row r="201" spans="1:7" x14ac:dyDescent="0.25">
      <c r="A201" s="25" t="s">
        <v>606</v>
      </c>
      <c r="B201" s="42" t="s">
        <v>3005</v>
      </c>
      <c r="C201" s="106">
        <v>35.523329629999999</v>
      </c>
      <c r="D201" s="107">
        <v>75</v>
      </c>
      <c r="E201" s="42"/>
      <c r="F201" s="113">
        <f t="shared" si="3"/>
        <v>1.9690226338789037E-2</v>
      </c>
      <c r="G201" s="113">
        <f t="shared" si="4"/>
        <v>6.9670227589410123E-3</v>
      </c>
    </row>
    <row r="202" spans="1:7" x14ac:dyDescent="0.25">
      <c r="A202" s="25" t="s">
        <v>607</v>
      </c>
      <c r="B202" s="42" t="s">
        <v>3006</v>
      </c>
      <c r="C202" s="106">
        <v>27.652351729999999</v>
      </c>
      <c r="D202" s="107">
        <v>53</v>
      </c>
      <c r="E202" s="42"/>
      <c r="F202" s="113">
        <f t="shared" si="3"/>
        <v>1.5327422007864994E-2</v>
      </c>
      <c r="G202" s="113">
        <f t="shared" si="4"/>
        <v>4.9233627496516486E-3</v>
      </c>
    </row>
    <row r="203" spans="1:7" x14ac:dyDescent="0.25">
      <c r="A203" s="25" t="s">
        <v>608</v>
      </c>
      <c r="B203" s="42" t="s">
        <v>3007</v>
      </c>
      <c r="C203" s="106">
        <v>18.918477039999999</v>
      </c>
      <c r="D203" s="107">
        <v>33</v>
      </c>
      <c r="E203" s="42"/>
      <c r="F203" s="113">
        <f t="shared" si="3"/>
        <v>1.0486322616227787E-2</v>
      </c>
      <c r="G203" s="113">
        <f t="shared" si="4"/>
        <v>3.0654900139340455E-3</v>
      </c>
    </row>
    <row r="204" spans="1:7" x14ac:dyDescent="0.25">
      <c r="A204" s="25" t="s">
        <v>609</v>
      </c>
      <c r="B204" s="42" t="s">
        <v>3008</v>
      </c>
      <c r="C204" s="106">
        <v>8.7754382799999995</v>
      </c>
      <c r="D204" s="107">
        <v>14</v>
      </c>
      <c r="E204" s="42"/>
      <c r="F204" s="113">
        <f t="shared" si="3"/>
        <v>4.8641376738893707E-3</v>
      </c>
      <c r="G204" s="113">
        <f t="shared" si="4"/>
        <v>1.3005109150023223E-3</v>
      </c>
    </row>
    <row r="205" spans="1:7" x14ac:dyDescent="0.25">
      <c r="A205" s="25" t="s">
        <v>610</v>
      </c>
      <c r="B205" s="42" t="s">
        <v>3009</v>
      </c>
      <c r="C205" s="106">
        <v>6.0421994799999998</v>
      </c>
      <c r="D205" s="107">
        <v>9</v>
      </c>
      <c r="F205" s="113">
        <f t="shared" si="3"/>
        <v>3.3491307426553704E-3</v>
      </c>
      <c r="G205" s="113">
        <f t="shared" si="4"/>
        <v>8.3604273107292155E-4</v>
      </c>
    </row>
    <row r="206" spans="1:7" x14ac:dyDescent="0.25">
      <c r="A206" s="25" t="s">
        <v>611</v>
      </c>
      <c r="B206" s="42" t="s">
        <v>3010</v>
      </c>
      <c r="C206" s="106">
        <v>3.58885129</v>
      </c>
      <c r="D206" s="107">
        <v>5</v>
      </c>
      <c r="E206" s="95"/>
      <c r="F206" s="113">
        <f t="shared" si="3"/>
        <v>1.9892643773087386E-3</v>
      </c>
      <c r="G206" s="113">
        <f t="shared" si="4"/>
        <v>4.6446818392940084E-4</v>
      </c>
    </row>
    <row r="207" spans="1:7" x14ac:dyDescent="0.25">
      <c r="A207" s="25" t="s">
        <v>612</v>
      </c>
      <c r="B207" s="42" t="s">
        <v>3011</v>
      </c>
      <c r="C207" s="106">
        <v>5.3796301</v>
      </c>
      <c r="D207" s="107">
        <v>7</v>
      </c>
      <c r="E207" s="95"/>
      <c r="F207" s="113">
        <f t="shared" si="3"/>
        <v>2.9818751617952518E-3</v>
      </c>
      <c r="G207" s="113">
        <f t="shared" si="4"/>
        <v>6.5025545750116117E-4</v>
      </c>
    </row>
    <row r="208" spans="1:7" x14ac:dyDescent="0.25">
      <c r="A208" s="25" t="s">
        <v>613</v>
      </c>
      <c r="B208" s="42" t="s">
        <v>3012</v>
      </c>
      <c r="C208" s="106">
        <v>3.3337077399999999</v>
      </c>
      <c r="D208" s="107">
        <v>4</v>
      </c>
      <c r="E208" s="95"/>
      <c r="F208" s="113">
        <f t="shared" si="3"/>
        <v>1.8478408592796339E-3</v>
      </c>
      <c r="G208" s="113">
        <f t="shared" si="4"/>
        <v>3.7157454714352065E-4</v>
      </c>
    </row>
    <row r="209" spans="1:7" x14ac:dyDescent="0.25">
      <c r="A209" s="25" t="s">
        <v>614</v>
      </c>
      <c r="B209" s="42" t="s">
        <v>3013</v>
      </c>
      <c r="C209" s="106">
        <v>2.6121478800000002</v>
      </c>
      <c r="D209" s="107">
        <v>3</v>
      </c>
      <c r="E209" s="95"/>
      <c r="F209" s="113">
        <f t="shared" si="3"/>
        <v>1.447887445329768E-3</v>
      </c>
      <c r="G209" s="113">
        <f t="shared" si="4"/>
        <v>2.7868091035764052E-4</v>
      </c>
    </row>
    <row r="210" spans="1:7" x14ac:dyDescent="0.25">
      <c r="A210" s="25" t="s">
        <v>615</v>
      </c>
      <c r="B210" s="42" t="s">
        <v>3014</v>
      </c>
      <c r="C210" s="106">
        <v>0.91139320000000001</v>
      </c>
      <c r="D210" s="107">
        <v>1</v>
      </c>
      <c r="E210" s="95"/>
      <c r="F210" s="113">
        <f t="shared" si="3"/>
        <v>5.0517613575496432E-4</v>
      </c>
      <c r="G210" s="113">
        <f t="shared" si="4"/>
        <v>9.2893636785880163E-5</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1804.10976587</v>
      </c>
      <c r="D214" s="50">
        <f>SUM(D190:D213)</f>
        <v>10765</v>
      </c>
      <c r="E214" s="95"/>
      <c r="F214" s="122">
        <f>SUM(F190:F213)</f>
        <v>0.99999999999999989</v>
      </c>
      <c r="G214" s="122">
        <f>SUM(G190:G213)</f>
        <v>1</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0.67174544999999997</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122.53126392</v>
      </c>
      <c r="D219" s="107">
        <v>1507</v>
      </c>
      <c r="F219" s="113">
        <f t="shared" ref="F219:F226" si="5">IF($C$227=0,"",IF(C219="[for completion]","",C219/$C$227))</f>
        <v>6.7917854133953681E-2</v>
      </c>
      <c r="G219" s="113">
        <f t="shared" ref="G219:G226" si="6">IF($D$227=0,"",IF(D219="[for completion]","",D219/$D$227))</f>
        <v>0.1399907106363214</v>
      </c>
    </row>
    <row r="220" spans="1:7" x14ac:dyDescent="0.25">
      <c r="A220" s="25" t="s">
        <v>626</v>
      </c>
      <c r="B220" s="25" t="s">
        <v>3018</v>
      </c>
      <c r="C220" s="106">
        <v>183.95784230000001</v>
      </c>
      <c r="D220" s="107">
        <v>1274</v>
      </c>
      <c r="F220" s="113">
        <f t="shared" si="5"/>
        <v>0.10196599219188285</v>
      </c>
      <c r="G220" s="113">
        <f t="shared" si="6"/>
        <v>0.11834649326521134</v>
      </c>
    </row>
    <row r="221" spans="1:7" x14ac:dyDescent="0.25">
      <c r="A221" s="25" t="s">
        <v>628</v>
      </c>
      <c r="B221" s="25" t="s">
        <v>3019</v>
      </c>
      <c r="C221" s="106">
        <v>283.74479437000002</v>
      </c>
      <c r="D221" s="107">
        <v>1574</v>
      </c>
      <c r="F221" s="113">
        <f t="shared" si="5"/>
        <v>0.15727690173727824</v>
      </c>
      <c r="G221" s="113">
        <f t="shared" si="6"/>
        <v>0.14621458430097539</v>
      </c>
    </row>
    <row r="222" spans="1:7" x14ac:dyDescent="0.25">
      <c r="A222" s="25" t="s">
        <v>630</v>
      </c>
      <c r="B222" s="25" t="s">
        <v>3020</v>
      </c>
      <c r="C222" s="106">
        <v>376.45224636</v>
      </c>
      <c r="D222" s="107">
        <v>2107</v>
      </c>
      <c r="F222" s="113">
        <f t="shared" si="5"/>
        <v>0.20866371519166549</v>
      </c>
      <c r="G222" s="113">
        <f t="shared" si="6"/>
        <v>0.19572689270784951</v>
      </c>
    </row>
    <row r="223" spans="1:7" x14ac:dyDescent="0.25">
      <c r="A223" s="25" t="s">
        <v>632</v>
      </c>
      <c r="B223" s="25" t="s">
        <v>3021</v>
      </c>
      <c r="C223" s="106">
        <v>369.15467679</v>
      </c>
      <c r="D223" s="107">
        <v>2009</v>
      </c>
      <c r="F223" s="113">
        <f t="shared" si="5"/>
        <v>0.20461874536330205</v>
      </c>
      <c r="G223" s="113">
        <f t="shared" si="6"/>
        <v>0.18662331630283327</v>
      </c>
    </row>
    <row r="224" spans="1:7" x14ac:dyDescent="0.25">
      <c r="A224" s="25" t="s">
        <v>634</v>
      </c>
      <c r="B224" s="25" t="s">
        <v>3022</v>
      </c>
      <c r="C224" s="106">
        <v>303.78501520999998</v>
      </c>
      <c r="D224" s="107">
        <v>1608</v>
      </c>
      <c r="F224" s="113">
        <f t="shared" si="5"/>
        <v>0.16838499572308729</v>
      </c>
      <c r="G224" s="113">
        <f t="shared" si="6"/>
        <v>0.1493729679516953</v>
      </c>
    </row>
    <row r="225" spans="1:7" x14ac:dyDescent="0.25">
      <c r="A225" s="25" t="s">
        <v>636</v>
      </c>
      <c r="B225" s="25" t="s">
        <v>3023</v>
      </c>
      <c r="C225" s="106">
        <v>153.29814021000001</v>
      </c>
      <c r="D225" s="107">
        <v>628</v>
      </c>
      <c r="F225" s="113">
        <f t="shared" si="5"/>
        <v>8.4971625956514182E-2</v>
      </c>
      <c r="G225" s="113">
        <f t="shared" si="6"/>
        <v>5.8337203901532748E-2</v>
      </c>
    </row>
    <row r="226" spans="1:7" x14ac:dyDescent="0.25">
      <c r="A226" s="25" t="s">
        <v>638</v>
      </c>
      <c r="B226" s="25" t="s">
        <v>3024</v>
      </c>
      <c r="C226" s="106">
        <v>11.18578671</v>
      </c>
      <c r="D226" s="107">
        <v>58</v>
      </c>
      <c r="F226" s="113">
        <f t="shared" si="5"/>
        <v>6.2001697023162296E-3</v>
      </c>
      <c r="G226" s="113">
        <f t="shared" si="6"/>
        <v>5.3878309335810498E-3</v>
      </c>
    </row>
    <row r="227" spans="1:7" x14ac:dyDescent="0.25">
      <c r="A227" s="25" t="s">
        <v>640</v>
      </c>
      <c r="B227" s="52" t="s">
        <v>91</v>
      </c>
      <c r="C227" s="106">
        <f>SUM(C219:C226)</f>
        <v>1804.10976587</v>
      </c>
      <c r="D227" s="107">
        <f>SUM(D219:D226)</f>
        <v>10765</v>
      </c>
      <c r="F227" s="101">
        <f>SUM(F219:F226)</f>
        <v>1</v>
      </c>
      <c r="G227" s="101">
        <f>SUM(G219:G226)</f>
        <v>1</v>
      </c>
    </row>
    <row r="228" spans="1:7" outlineLevel="1" x14ac:dyDescent="0.25">
      <c r="A228" s="25" t="s">
        <v>641</v>
      </c>
      <c r="B228" s="54" t="s">
        <v>3025</v>
      </c>
      <c r="C228" s="106">
        <v>7.47989207</v>
      </c>
      <c r="D228" s="107">
        <v>38</v>
      </c>
      <c r="F228" s="113">
        <f t="shared" ref="F228:F233" si="7">IF($C$227=0,"",IF(C228="[for completion]","",C228/$C$227))</f>
        <v>4.1460293666737919E-3</v>
      </c>
      <c r="G228" s="113">
        <f t="shared" ref="G228:G233" si="8">IF($D$227=0,"",IF(D228="[for completion]","",D228/$D$227))</f>
        <v>3.5299581978634463E-3</v>
      </c>
    </row>
    <row r="229" spans="1:7" outlineLevel="1" x14ac:dyDescent="0.25">
      <c r="A229" s="25" t="s">
        <v>643</v>
      </c>
      <c r="B229" s="54" t="s">
        <v>3026</v>
      </c>
      <c r="C229" s="106">
        <v>3.7058946399999999</v>
      </c>
      <c r="D229" s="107">
        <v>20</v>
      </c>
      <c r="F229" s="113">
        <f t="shared" si="7"/>
        <v>2.0541403356424369E-3</v>
      </c>
      <c r="G229" s="113">
        <f t="shared" si="8"/>
        <v>1.8578727357176034E-3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0.51712824999999996</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441.15454394</v>
      </c>
      <c r="D241" s="107">
        <v>3765</v>
      </c>
      <c r="F241" s="113">
        <f t="shared" ref="F241:F248" si="9">IF($C$249=0,"",IF(C241="[Mark as ND1 if not relevant]","",C241/$C$249))</f>
        <v>0.24452755164110598</v>
      </c>
      <c r="G241" s="113">
        <f t="shared" ref="G241:G248" si="10">IF($D$249=0,"",IF(D241="[Mark as ND1 if not relevant]","",D241/$D$249))</f>
        <v>0.34974454249883885</v>
      </c>
    </row>
    <row r="242" spans="1:7" x14ac:dyDescent="0.25">
      <c r="A242" s="25" t="s">
        <v>659</v>
      </c>
      <c r="B242" s="25" t="s">
        <v>3032</v>
      </c>
      <c r="C242" s="106">
        <v>425.28972622999999</v>
      </c>
      <c r="D242" s="107">
        <v>2435</v>
      </c>
      <c r="F242" s="113">
        <f t="shared" si="9"/>
        <v>0.23573384185130863</v>
      </c>
      <c r="G242" s="113">
        <f t="shared" si="10"/>
        <v>0.22619600557361821</v>
      </c>
    </row>
    <row r="243" spans="1:7" x14ac:dyDescent="0.25">
      <c r="A243" s="25" t="s">
        <v>660</v>
      </c>
      <c r="B243" s="25" t="s">
        <v>3033</v>
      </c>
      <c r="C243" s="106">
        <v>395.28295338999999</v>
      </c>
      <c r="D243" s="107">
        <v>2105</v>
      </c>
      <c r="F243" s="113">
        <f t="shared" si="9"/>
        <v>0.21910138776915375</v>
      </c>
      <c r="G243" s="113">
        <f t="shared" si="10"/>
        <v>0.19554110543427775</v>
      </c>
    </row>
    <row r="244" spans="1:7" x14ac:dyDescent="0.25">
      <c r="A244" s="25" t="s">
        <v>661</v>
      </c>
      <c r="B244" s="25" t="s">
        <v>3034</v>
      </c>
      <c r="C244" s="106">
        <v>282.70161564</v>
      </c>
      <c r="D244" s="107">
        <v>1394</v>
      </c>
      <c r="F244" s="113">
        <f t="shared" si="9"/>
        <v>0.15669867820025474</v>
      </c>
      <c r="G244" s="113">
        <f t="shared" si="10"/>
        <v>0.12949372967951694</v>
      </c>
    </row>
    <row r="245" spans="1:7" x14ac:dyDescent="0.25">
      <c r="A245" s="25" t="s">
        <v>662</v>
      </c>
      <c r="B245" s="25" t="s">
        <v>3035</v>
      </c>
      <c r="C245" s="106">
        <v>162.05325002000001</v>
      </c>
      <c r="D245" s="107">
        <v>703</v>
      </c>
      <c r="F245" s="113">
        <f t="shared" si="9"/>
        <v>8.9824495762791196E-2</v>
      </c>
      <c r="G245" s="113">
        <f t="shared" si="10"/>
        <v>6.5304226660473752E-2</v>
      </c>
    </row>
    <row r="246" spans="1:7" x14ac:dyDescent="0.25">
      <c r="A246" s="25" t="s">
        <v>663</v>
      </c>
      <c r="B246" s="25" t="s">
        <v>3036</v>
      </c>
      <c r="C246" s="106">
        <v>61.25730042</v>
      </c>
      <c r="D246" s="107">
        <v>250</v>
      </c>
      <c r="F246" s="113">
        <f t="shared" si="9"/>
        <v>3.3954308977680057E-2</v>
      </c>
      <c r="G246" s="113">
        <f t="shared" si="10"/>
        <v>2.3223409196470042E-2</v>
      </c>
    </row>
    <row r="247" spans="1:7" x14ac:dyDescent="0.25">
      <c r="A247" s="25" t="s">
        <v>664</v>
      </c>
      <c r="B247" s="25" t="s">
        <v>3037</v>
      </c>
      <c r="C247" s="106">
        <v>34.565427800000002</v>
      </c>
      <c r="D247" s="107">
        <v>107</v>
      </c>
      <c r="F247" s="113">
        <f t="shared" si="9"/>
        <v>1.9159270934566135E-2</v>
      </c>
      <c r="G247" s="113">
        <f t="shared" si="10"/>
        <v>9.9396191360891784E-3</v>
      </c>
    </row>
    <row r="248" spans="1:7" x14ac:dyDescent="0.25">
      <c r="A248" s="25" t="s">
        <v>665</v>
      </c>
      <c r="B248" s="25" t="s">
        <v>3024</v>
      </c>
      <c r="C248" s="106">
        <v>1.80494843</v>
      </c>
      <c r="D248" s="107">
        <v>6</v>
      </c>
      <c r="F248" s="113">
        <f t="shared" si="9"/>
        <v>1.0004648631396305E-3</v>
      </c>
      <c r="G248" s="113">
        <f t="shared" si="10"/>
        <v>5.5736182071528103E-4</v>
      </c>
    </row>
    <row r="249" spans="1:7" x14ac:dyDescent="0.25">
      <c r="A249" s="25" t="s">
        <v>666</v>
      </c>
      <c r="B249" s="52" t="s">
        <v>91</v>
      </c>
      <c r="C249" s="106">
        <f>SUM(C241:C248)</f>
        <v>1804.1097658699998</v>
      </c>
      <c r="D249" s="107">
        <f>SUM(D241:D248)</f>
        <v>10765</v>
      </c>
      <c r="F249" s="101">
        <f>SUM(F241:F248)</f>
        <v>1</v>
      </c>
      <c r="G249" s="101">
        <f>SUM(G241:G248)</f>
        <v>1</v>
      </c>
    </row>
    <row r="250" spans="1:7" outlineLevel="1" x14ac:dyDescent="0.25">
      <c r="A250" s="25" t="s">
        <v>667</v>
      </c>
      <c r="B250" s="54" t="s">
        <v>3025</v>
      </c>
      <c r="C250" s="106">
        <v>1.49146471</v>
      </c>
      <c r="D250" s="107">
        <v>5</v>
      </c>
      <c r="F250" s="113">
        <f t="shared" ref="F250:F255" si="11">IF($C$249=0,"",IF(C250="[for completion]","",C250/$C$249))</f>
        <v>8.2670397234991286E-4</v>
      </c>
      <c r="G250" s="113">
        <f t="shared" ref="G250:G255" si="12">IF($D$249=0,"",IF(D250="[for completion]","",D250/$D$249))</f>
        <v>4.6446818392940084E-4</v>
      </c>
    </row>
    <row r="251" spans="1:7" outlineLevel="1" x14ac:dyDescent="0.25">
      <c r="A251" s="25" t="s">
        <v>668</v>
      </c>
      <c r="B251" s="54" t="s">
        <v>3026</v>
      </c>
      <c r="C251" s="106">
        <v>0.31348372000000002</v>
      </c>
      <c r="D251" s="107">
        <v>1</v>
      </c>
      <c r="F251" s="113">
        <f t="shared" si="11"/>
        <v>1.7376089078971759E-4</v>
      </c>
      <c r="G251" s="113">
        <f t="shared" si="12"/>
        <v>9.2893636785880163E-5</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v>
      </c>
      <c r="D253" s="107">
        <v>0</v>
      </c>
      <c r="F253" s="113">
        <f t="shared" si="11"/>
        <v>0</v>
      </c>
      <c r="G253" s="113">
        <f t="shared" si="12"/>
        <v>0</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0.46683465000000002</v>
      </c>
      <c r="E277" s="23"/>
      <c r="F277" s="23"/>
    </row>
    <row r="278" spans="1:7" x14ac:dyDescent="0.25">
      <c r="A278" s="25" t="s">
        <v>699</v>
      </c>
      <c r="B278" s="25" t="s">
        <v>700</v>
      </c>
      <c r="C278" s="101">
        <v>0.53316534999999998</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1804.10976587</v>
      </c>
      <c r="D287" s="107">
        <v>10765</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1804.10976587</v>
      </c>
      <c r="D305" s="107">
        <f>SUM(D287:D304)</f>
        <v>10765</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1804.10976587</v>
      </c>
      <c r="D310" s="107">
        <v>10765</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1804.10976587</v>
      </c>
      <c r="D328" s="107">
        <f>SUM(D310:D327)</f>
        <v>10765</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1804.10976587</v>
      </c>
      <c r="D345" s="107">
        <v>10765</v>
      </c>
      <c r="F345" s="113">
        <f t="shared" si="17"/>
        <v>1</v>
      </c>
      <c r="G345" s="113">
        <f t="shared" si="18"/>
        <v>1</v>
      </c>
    </row>
    <row r="346" spans="1:7" customFormat="1" x14ac:dyDescent="0.25">
      <c r="A346" s="25" t="s">
        <v>2560</v>
      </c>
      <c r="B346" s="42" t="s">
        <v>91</v>
      </c>
      <c r="C346" s="106">
        <f>SUM(C333:C345)</f>
        <v>1804.10976587</v>
      </c>
      <c r="D346" s="107">
        <f>SUM(D333:D345)</f>
        <v>10765</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1584.3508648899999</v>
      </c>
      <c r="D358" s="107">
        <v>9152</v>
      </c>
      <c r="E358" s="31"/>
      <c r="F358" s="113">
        <f t="shared" ref="F358:F364" si="19">IF($C$365=0,"",IF(C358="[For completion]","",C358/$C$365))</f>
        <v>0.87818983903453063</v>
      </c>
      <c r="G358" s="113">
        <f t="shared" ref="G358:G364" si="20">IF($D$365=0,"",IF(D358="[For completion]","",D358/$D$365))</f>
        <v>0.85016256386437528</v>
      </c>
    </row>
    <row r="359" spans="1:7" customFormat="1" x14ac:dyDescent="0.25">
      <c r="A359" s="25" t="s">
        <v>2369</v>
      </c>
      <c r="B359" s="127" t="s">
        <v>1907</v>
      </c>
      <c r="C359" s="106">
        <v>219.75890097999999</v>
      </c>
      <c r="D359" s="107">
        <v>1613</v>
      </c>
      <c r="E359" s="31"/>
      <c r="F359" s="113">
        <f t="shared" si="19"/>
        <v>0.1218101609654694</v>
      </c>
      <c r="G359" s="113">
        <f t="shared" si="20"/>
        <v>0.1498374361356247</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1804.1097658699998</v>
      </c>
      <c r="D365" s="107">
        <f>SUM(D358:D364)</f>
        <v>10765</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1804.10976587</v>
      </c>
      <c r="D371" s="107">
        <v>10765</v>
      </c>
      <c r="E371" s="31"/>
      <c r="F371" s="113">
        <f>IF($C$372=0,"",IF(C371="[For completion]","",C371/$C$372))</f>
        <v>1</v>
      </c>
      <c r="G371" s="113">
        <f>IF($D$372=0,"",IF(D371="[For completion]","",D371/$D$372))</f>
        <v>1</v>
      </c>
    </row>
    <row r="372" spans="1:7" customFormat="1" x14ac:dyDescent="0.25">
      <c r="A372" s="25" t="s">
        <v>2380</v>
      </c>
      <c r="B372" s="42" t="s">
        <v>91</v>
      </c>
      <c r="C372" s="106">
        <f>SUM(C368:C371)</f>
        <v>1804.10976587</v>
      </c>
      <c r="D372" s="107">
        <f>SUM(D368:D371)</f>
        <v>10765</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2" zoomScale="85" zoomScaleNormal="80" zoomScaleSheetLayoutView="85" workbookViewId="0">
      <selection activeCell="C15" sqref="C15"/>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topLeftCell="A162" zoomScale="70" zoomScaleNormal="80" zoomScaleSheetLayoutView="70" workbookViewId="0">
      <selection activeCell="F36" sqref="F36"/>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85" zoomScaleNormal="80" zoomScaleSheetLayoutView="85" workbookViewId="0">
      <selection activeCell="C15" sqref="C15"/>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32.1" customHeight="1" x14ac:dyDescent="0.25">
      <c r="A10" s="1" t="s">
        <v>1114</v>
      </c>
      <c r="B10" s="39" t="s">
        <v>3052</v>
      </c>
      <c r="C10" s="138" t="s">
        <v>3053</v>
      </c>
    </row>
    <row r="11" spans="1:3" ht="47.25" customHeight="1" x14ac:dyDescent="0.25">
      <c r="A11" s="1" t="s">
        <v>1115</v>
      </c>
      <c r="B11" s="39" t="s">
        <v>3054</v>
      </c>
      <c r="C11" s="138" t="s">
        <v>3055</v>
      </c>
    </row>
    <row r="12" spans="1:3" ht="45" x14ac:dyDescent="0.25">
      <c r="A12" s="1" t="s">
        <v>1116</v>
      </c>
      <c r="B12" s="39" t="s">
        <v>1117</v>
      </c>
      <c r="C12" s="138" t="s">
        <v>3050</v>
      </c>
    </row>
    <row r="13" spans="1:3" x14ac:dyDescent="0.25">
      <c r="A13" s="1" t="s">
        <v>1118</v>
      </c>
      <c r="B13" s="39" t="s">
        <v>1119</v>
      </c>
      <c r="C13" s="138" t="s">
        <v>3049</v>
      </c>
    </row>
    <row r="14" spans="1:3" ht="30" x14ac:dyDescent="0.25">
      <c r="A14" s="1" t="s">
        <v>1120</v>
      </c>
      <c r="B14" s="39" t="s">
        <v>1121</v>
      </c>
      <c r="C14" s="138" t="s">
        <v>3048</v>
      </c>
    </row>
    <row r="15" spans="1:3" x14ac:dyDescent="0.25">
      <c r="A15" s="1" t="s">
        <v>1122</v>
      </c>
      <c r="B15" s="39" t="s">
        <v>1123</v>
      </c>
      <c r="C15" s="138" t="s">
        <v>3051</v>
      </c>
    </row>
    <row r="16" spans="1:3" ht="30" x14ac:dyDescent="0.25">
      <c r="A16" s="1" t="s">
        <v>1124</v>
      </c>
      <c r="B16" s="39" t="s">
        <v>1125</v>
      </c>
      <c r="C16" s="138" t="s">
        <v>3045</v>
      </c>
    </row>
    <row r="17" spans="1:3" ht="16.899999999999999"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Normal="80" zoomScaleSheetLayoutView="100" workbookViewId="0">
      <selection activeCell="J8" sqref="J8"/>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7" t="s">
        <v>3063</v>
      </c>
      <c r="E3" s="207"/>
      <c r="F3" s="207"/>
      <c r="G3" s="207"/>
      <c r="H3" s="207"/>
      <c r="J3" s="19"/>
    </row>
    <row r="4" spans="2:10" ht="48.75" customHeight="1" x14ac:dyDescent="0.25">
      <c r="B4" s="18"/>
      <c r="D4" s="207"/>
      <c r="E4" s="207"/>
      <c r="F4" s="207"/>
      <c r="G4" s="207"/>
      <c r="H4" s="207"/>
      <c r="J4" s="19"/>
    </row>
    <row r="5" spans="2:10" x14ac:dyDescent="0.25">
      <c r="B5" s="18"/>
      <c r="E5" s="199"/>
      <c r="F5" s="200"/>
      <c r="J5" s="19"/>
    </row>
    <row r="6" spans="2:10" x14ac:dyDescent="0.25">
      <c r="B6" s="18"/>
      <c r="D6" s="208" t="s">
        <v>3064</v>
      </c>
      <c r="E6" s="208"/>
      <c r="F6" s="208"/>
      <c r="G6" s="208"/>
      <c r="H6" s="208"/>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25" zoomScale="60" zoomScaleNormal="80" workbookViewId="0">
      <selection activeCell="G24" sqref="G2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9" t="s">
        <v>1429</v>
      </c>
      <c r="B1" s="209"/>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2970</v>
      </c>
      <c r="C15" s="25" t="s">
        <v>2971</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2968</v>
      </c>
      <c r="C28" s="138" t="s">
        <v>2969</v>
      </c>
      <c r="D28" s="138"/>
      <c r="E28" s="31"/>
      <c r="F28" s="31"/>
      <c r="G28" s="31"/>
      <c r="H28" s="23"/>
      <c r="L28" s="23"/>
      <c r="M28" s="23"/>
    </row>
    <row r="29" spans="1:13" outlineLevel="1" x14ac:dyDescent="0.25">
      <c r="A29" s="25" t="s">
        <v>1353</v>
      </c>
      <c r="B29" s="156" t="s">
        <v>2965</v>
      </c>
      <c r="C29" s="138" t="s">
        <v>2966</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6.535825</v>
      </c>
      <c r="H75" s="23"/>
    </row>
    <row r="76" spans="1:14" x14ac:dyDescent="0.25">
      <c r="A76" s="25" t="s">
        <v>1398</v>
      </c>
      <c r="B76" s="25" t="s">
        <v>2916</v>
      </c>
      <c r="C76" s="106">
        <v>24.984633333333331</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1.3401299999999999E-3</v>
      </c>
      <c r="D82" s="121" t="str">
        <f t="shared" ref="D82:D87" si="0">IF(C82="","","ND2")</f>
        <v>ND2</v>
      </c>
      <c r="E82" s="121" t="str">
        <f t="shared" ref="E82:E87" si="1">IF(C82="","","ND2")</f>
        <v>ND2</v>
      </c>
      <c r="F82" s="121" t="str">
        <f t="shared" ref="F82:F87" si="2">IF(C82="","","ND2")</f>
        <v>ND2</v>
      </c>
      <c r="G82" s="121">
        <f t="shared" ref="G82:G87" si="3">IF(C82="","",C82)</f>
        <v>1.3401299999999999E-3</v>
      </c>
      <c r="H82" s="23"/>
    </row>
    <row r="83" spans="1:8" x14ac:dyDescent="0.25">
      <c r="A83" s="25" t="s">
        <v>1405</v>
      </c>
      <c r="B83" s="25" t="s">
        <v>3073</v>
      </c>
      <c r="C83" s="121">
        <v>7.4530000000000006E-5</v>
      </c>
      <c r="D83" s="121" t="str">
        <f t="shared" si="0"/>
        <v>ND2</v>
      </c>
      <c r="E83" s="121" t="str">
        <f t="shared" si="1"/>
        <v>ND2</v>
      </c>
      <c r="F83" s="121" t="str">
        <f t="shared" si="2"/>
        <v>ND2</v>
      </c>
      <c r="G83" s="121">
        <f t="shared" si="3"/>
        <v>7.4530000000000006E-5</v>
      </c>
      <c r="H83" s="23"/>
    </row>
    <row r="84" spans="1:8" x14ac:dyDescent="0.25">
      <c r="A84" s="25" t="s">
        <v>1406</v>
      </c>
      <c r="B84" s="25" t="s">
        <v>3074</v>
      </c>
      <c r="C84" s="121">
        <v>6.6309999999999994E-5</v>
      </c>
      <c r="D84" s="121" t="str">
        <f t="shared" si="0"/>
        <v>ND2</v>
      </c>
      <c r="E84" s="121" t="str">
        <f t="shared" si="1"/>
        <v>ND2</v>
      </c>
      <c r="F84" s="121" t="str">
        <f t="shared" si="2"/>
        <v>ND2</v>
      </c>
      <c r="G84" s="121">
        <f t="shared" si="3"/>
        <v>6.6309999999999994E-5</v>
      </c>
      <c r="H84" s="23"/>
    </row>
    <row r="85" spans="1:8" x14ac:dyDescent="0.25">
      <c r="A85" s="25" t="s">
        <v>1407</v>
      </c>
      <c r="B85" s="25" t="s">
        <v>3075</v>
      </c>
      <c r="C85" s="121">
        <v>0</v>
      </c>
      <c r="D85" s="121" t="str">
        <f t="shared" si="0"/>
        <v>ND2</v>
      </c>
      <c r="E85" s="121" t="str">
        <f t="shared" si="1"/>
        <v>ND2</v>
      </c>
      <c r="F85" s="121" t="str">
        <f t="shared" si="2"/>
        <v>ND2</v>
      </c>
      <c r="G85" s="121">
        <f t="shared" si="3"/>
        <v>0</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0.99851902999999997</v>
      </c>
      <c r="D87" s="121" t="str">
        <f t="shared" si="0"/>
        <v>ND2</v>
      </c>
      <c r="E87" s="121" t="str">
        <f t="shared" si="1"/>
        <v>ND2</v>
      </c>
      <c r="F87" s="121" t="str">
        <f t="shared" si="2"/>
        <v>ND2</v>
      </c>
      <c r="G87" s="121">
        <f t="shared" si="3"/>
        <v>0.99851902999999997</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99D6BE9A-D4F9-4B75-90C4-BDF9B5D55450}"/>
</file>

<file path=customXml/itemProps2.xml><?xml version="1.0" encoding="utf-8"?>
<ds:datastoreItem xmlns:ds="http://schemas.openxmlformats.org/officeDocument/2006/customXml" ds:itemID="{494887C2-0540-4860-B13E-B67655F81CFE}"/>
</file>

<file path=customXml/itemProps3.xml><?xml version="1.0" encoding="utf-8"?>
<ds:datastoreItem xmlns:ds="http://schemas.openxmlformats.org/officeDocument/2006/customXml" ds:itemID="{2165BC79-C24C-4EDB-8615-54F3A22357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2024-07-18T08:45:34Z</dcterms:created>
  <dcterms:modified xsi:type="dcterms:W3CDTF">2024-07-18T10:01:08Z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